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45" tabRatio="792" activeTab="6"/>
  </bookViews>
  <sheets>
    <sheet name="RBMN" sheetId="2" r:id="rId1"/>
    <sheet name="RMN-BRP" sheetId="1" r:id="rId2"/>
    <sheet name="ASIGNACIÓN DE RESPONSABILIDAD" sheetId="5" r:id="rId3"/>
    <sheet name="ASIG. RESP. DIRECT. Y TECNIC." sheetId="7" r:id="rId4"/>
    <sheet name="ASIG EXPERIENCIA" sheetId="3" r:id="rId5"/>
    <sheet name="ASIG POR TRAMO" sheetId="4" r:id="rId6"/>
    <sheet name="ASIG. PRIORITARIOS" sheetId="6" r:id="rId7"/>
  </sheets>
  <definedNames>
    <definedName name="AVANZADO">RBMN!$C$19</definedName>
    <definedName name="AVANZADOFIJO">RBMN!$C$20</definedName>
    <definedName name="EXPERTO1">RBMN!$C$21</definedName>
    <definedName name="EXPERTO1FIJO">RBMN!$C$22</definedName>
    <definedName name="EXPERTO2">RBMN!$C$23</definedName>
    <definedName name="EXPERTO2FIJO">RBMN!$C$24</definedName>
    <definedName name="HB">RBMN!$C$15</definedName>
    <definedName name="HM">RBMN!$C$16</definedName>
    <definedName name="INICIAL">RBMN!$C$17</definedName>
    <definedName name="RBMNB">RBMN!$C$15</definedName>
    <definedName name="RBMNM">RBMN!$C$16</definedName>
    <definedName name="TEMPRANO">RBMN!$C$18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24" i="2"/>
  <c r="C23" i="2"/>
  <c r="C22" i="2"/>
  <c r="C21" i="2"/>
  <c r="C20" i="2"/>
  <c r="C19" i="2"/>
  <c r="C18" i="2"/>
  <c r="C17" i="2"/>
  <c r="C16" i="2"/>
  <c r="C15" i="2"/>
  <c r="I24" i="7" l="1"/>
  <c r="E24" i="7"/>
  <c r="H24" i="7"/>
  <c r="G24" i="7"/>
  <c r="E4" i="1" l="1"/>
  <c r="C55" i="4" s="1"/>
  <c r="E5" i="1"/>
  <c r="C56" i="4" s="1"/>
  <c r="E6" i="1"/>
  <c r="C158" i="4" s="1"/>
  <c r="E7" i="1"/>
  <c r="C360" i="4" s="1"/>
  <c r="E8" i="1"/>
  <c r="C461" i="6" s="1"/>
  <c r="E9" i="1"/>
  <c r="C359" i="6" s="1"/>
  <c r="E10" i="1"/>
  <c r="C163" i="6" s="1"/>
  <c r="E11" i="1"/>
  <c r="C464" i="6" s="1"/>
  <c r="E12" i="1"/>
  <c r="C264" i="4" s="1"/>
  <c r="E13" i="1"/>
  <c r="B67" i="3" s="1"/>
  <c r="E14" i="1"/>
  <c r="C266" i="4" s="1"/>
  <c r="E15" i="1"/>
  <c r="B62" i="5" s="1"/>
  <c r="E16" i="1"/>
  <c r="C168" i="4" s="1"/>
  <c r="E17" i="1"/>
  <c r="C267" i="6" s="1"/>
  <c r="E18" i="1"/>
  <c r="C368" i="6" s="1"/>
  <c r="E19" i="1"/>
  <c r="C369" i="6" s="1"/>
  <c r="E20" i="1"/>
  <c r="E21" i="1"/>
  <c r="B75" i="3" s="1"/>
  <c r="E22" i="1"/>
  <c r="E23" i="1"/>
  <c r="C373" i="6" s="1"/>
  <c r="E24" i="1"/>
  <c r="C477" i="6" s="1"/>
  <c r="E25" i="1"/>
  <c r="C478" i="6" s="1"/>
  <c r="E26" i="1"/>
  <c r="B73" i="5" s="1"/>
  <c r="E27" i="1"/>
  <c r="C481" i="4" s="1"/>
  <c r="E28" i="1"/>
  <c r="C280" i="4" s="1"/>
  <c r="E29" i="1"/>
  <c r="C281" i="4" s="1"/>
  <c r="E30" i="1"/>
  <c r="C282" i="4" s="1"/>
  <c r="E31" i="1"/>
  <c r="C82" i="4" s="1"/>
  <c r="E32" i="1"/>
  <c r="C184" i="4" s="1"/>
  <c r="E33" i="1"/>
  <c r="C383" i="6" s="1"/>
  <c r="E34" i="1"/>
  <c r="C487" i="6" s="1"/>
  <c r="E35" i="1"/>
  <c r="C488" i="6" s="1"/>
  <c r="E36" i="1"/>
  <c r="E37" i="1"/>
  <c r="C289" i="4" s="1"/>
  <c r="E38" i="1"/>
  <c r="E39" i="1"/>
  <c r="B86" i="5" s="1"/>
  <c r="E40" i="1"/>
  <c r="B94" i="3" s="1"/>
  <c r="E41" i="1"/>
  <c r="B88" i="5" s="1"/>
  <c r="E42" i="1"/>
  <c r="C93" i="6" s="1"/>
  <c r="E43" i="1"/>
  <c r="C94" i="4" s="1"/>
  <c r="E44" i="1"/>
  <c r="C196" i="4" s="1"/>
  <c r="E45" i="1"/>
  <c r="C197" i="4" s="1"/>
  <c r="E46" i="1"/>
  <c r="E3" i="1"/>
  <c r="C54" i="4" s="1"/>
  <c r="B46" i="1"/>
  <c r="B47" i="3" s="1"/>
  <c r="B45" i="1"/>
  <c r="B44" i="5" s="1"/>
  <c r="B44" i="1"/>
  <c r="C347" i="4" s="1"/>
  <c r="B43" i="1"/>
  <c r="C345" i="6" s="1"/>
  <c r="B42" i="1"/>
  <c r="C43" i="4" s="1"/>
  <c r="B41" i="1"/>
  <c r="C143" i="4" s="1"/>
  <c r="B40" i="1"/>
  <c r="C41" i="4" s="1"/>
  <c r="B39" i="1"/>
  <c r="C241" i="6" s="1"/>
  <c r="B38" i="1"/>
  <c r="C340" i="6" s="1"/>
  <c r="B37" i="1"/>
  <c r="C38" i="4" s="1"/>
  <c r="B36" i="1"/>
  <c r="C238" i="6" s="1"/>
  <c r="B35" i="1"/>
  <c r="C137" i="4" s="1"/>
  <c r="B34" i="1"/>
  <c r="B35" i="3" s="1"/>
  <c r="B33" i="1"/>
  <c r="C336" i="4" s="1"/>
  <c r="B32" i="1"/>
  <c r="C134" i="4" s="1"/>
  <c r="B31" i="1"/>
  <c r="C334" i="4" s="1"/>
  <c r="B30" i="1"/>
  <c r="C434" i="4" s="1"/>
  <c r="B29" i="1"/>
  <c r="C131" i="6" s="1"/>
  <c r="B28" i="1"/>
  <c r="C330" i="6" s="1"/>
  <c r="B27" i="1"/>
  <c r="B26" i="5" s="1"/>
  <c r="B26" i="1"/>
  <c r="B27" i="3" s="1"/>
  <c r="B25" i="1"/>
  <c r="C227" i="4" s="1"/>
  <c r="B24" i="1"/>
  <c r="B23" i="1"/>
  <c r="C24" i="4" s="1"/>
  <c r="B22" i="1"/>
  <c r="C224" i="6" s="1"/>
  <c r="B21" i="1"/>
  <c r="B20" i="5" s="1"/>
  <c r="B20" i="1"/>
  <c r="C222" i="4" s="1"/>
  <c r="B19" i="1"/>
  <c r="C421" i="6" s="1"/>
  <c r="B18" i="1"/>
  <c r="C19" i="4" s="1"/>
  <c r="B17" i="1"/>
  <c r="C219" i="4" s="1"/>
  <c r="B16" i="1"/>
  <c r="C319" i="4" s="1"/>
  <c r="B15" i="1"/>
  <c r="C117" i="6" s="1"/>
  <c r="B14" i="1"/>
  <c r="C15" i="6" s="1"/>
  <c r="B13" i="1"/>
  <c r="C316" i="4" s="1"/>
  <c r="B12" i="1"/>
  <c r="C416" i="4" s="1"/>
  <c r="B11" i="1"/>
  <c r="C213" i="6" s="1"/>
  <c r="B10" i="1"/>
  <c r="C11" i="4" s="1"/>
  <c r="B9" i="1"/>
  <c r="C211" i="4" s="1"/>
  <c r="B8" i="1"/>
  <c r="B7" i="1"/>
  <c r="C411" i="4" s="1"/>
  <c r="B6" i="1"/>
  <c r="C410" i="4" s="1"/>
  <c r="B5" i="1"/>
  <c r="C107" i="4" s="1"/>
  <c r="B4" i="1"/>
  <c r="C206" i="4" s="1"/>
  <c r="C305" i="6"/>
  <c r="C63" i="4" l="1"/>
  <c r="C177" i="4"/>
  <c r="C193" i="4"/>
  <c r="B64" i="5"/>
  <c r="B91" i="3"/>
  <c r="B99" i="3"/>
  <c r="C257" i="4"/>
  <c r="C64" i="4"/>
  <c r="B59" i="3"/>
  <c r="C478" i="4"/>
  <c r="C7" i="4"/>
  <c r="C31" i="4"/>
  <c r="B87" i="5"/>
  <c r="B88" i="3"/>
  <c r="C135" i="4"/>
  <c r="C344" i="4"/>
  <c r="C6" i="4"/>
  <c r="C157" i="4"/>
  <c r="C425" i="4"/>
  <c r="C239" i="4"/>
  <c r="C67" i="6"/>
  <c r="B18" i="3"/>
  <c r="C76" i="4"/>
  <c r="C261" i="4"/>
  <c r="C258" i="6"/>
  <c r="B23" i="3"/>
  <c r="C91" i="4"/>
  <c r="C284" i="4"/>
  <c r="C430" i="6"/>
  <c r="B83" i="3"/>
  <c r="B15" i="3"/>
  <c r="C127" i="4"/>
  <c r="C328" i="4"/>
  <c r="C246" i="6"/>
  <c r="C15" i="4"/>
  <c r="C376" i="4"/>
  <c r="C306" i="6"/>
  <c r="B26" i="3"/>
  <c r="C23" i="4"/>
  <c r="C80" i="4"/>
  <c r="C160" i="4"/>
  <c r="C37" i="6"/>
  <c r="C382" i="6"/>
  <c r="B96" i="3"/>
  <c r="B34" i="3"/>
  <c r="C27" i="4"/>
  <c r="C83" i="4"/>
  <c r="C176" i="4"/>
  <c r="C273" i="4"/>
  <c r="C472" i="4"/>
  <c r="C38" i="6"/>
  <c r="C407" i="6"/>
  <c r="B70" i="3"/>
  <c r="B7" i="3"/>
  <c r="B42" i="3"/>
  <c r="C32" i="4"/>
  <c r="C106" i="4"/>
  <c r="B29" i="5"/>
  <c r="C83" i="6"/>
  <c r="C448" i="6"/>
  <c r="B78" i="3"/>
  <c r="B10" i="3"/>
  <c r="C111" i="4"/>
  <c r="C297" i="4"/>
  <c r="B37" i="5"/>
  <c r="C169" i="6"/>
  <c r="C462" i="6"/>
  <c r="C205" i="4"/>
  <c r="C314" i="4"/>
  <c r="C129" i="6"/>
  <c r="C196" i="6"/>
  <c r="B61" i="3"/>
  <c r="B80" i="3"/>
  <c r="C40" i="4"/>
  <c r="C138" i="4"/>
  <c r="C230" i="4"/>
  <c r="C315" i="4"/>
  <c r="C379" i="4"/>
  <c r="C427" i="4"/>
  <c r="B35" i="5"/>
  <c r="C4" i="6"/>
  <c r="C85" i="6"/>
  <c r="C137" i="6"/>
  <c r="C205" i="6"/>
  <c r="C322" i="6"/>
  <c r="C384" i="6"/>
  <c r="C437" i="6"/>
  <c r="B64" i="3"/>
  <c r="B4" i="3"/>
  <c r="B20" i="3"/>
  <c r="B36" i="3"/>
  <c r="C114" i="4"/>
  <c r="C179" i="4"/>
  <c r="C212" i="4"/>
  <c r="C237" i="4"/>
  <c r="C263" i="4"/>
  <c r="C291" i="4"/>
  <c r="C322" i="4"/>
  <c r="C345" i="4"/>
  <c r="C387" i="4"/>
  <c r="C433" i="4"/>
  <c r="C480" i="4"/>
  <c r="C12" i="6"/>
  <c r="C46" i="6"/>
  <c r="C106" i="6"/>
  <c r="C160" i="6"/>
  <c r="C214" i="6"/>
  <c r="C268" i="6"/>
  <c r="C329" i="6"/>
  <c r="C385" i="6"/>
  <c r="B86" i="3"/>
  <c r="B5" i="3"/>
  <c r="B21" i="3"/>
  <c r="B37" i="3"/>
  <c r="C16" i="4"/>
  <c r="C62" i="4"/>
  <c r="C86" i="4"/>
  <c r="C115" i="4"/>
  <c r="C145" i="4"/>
  <c r="C181" i="4"/>
  <c r="C214" i="4"/>
  <c r="C238" i="4"/>
  <c r="C271" i="4"/>
  <c r="C293" i="4"/>
  <c r="C323" i="4"/>
  <c r="C346" i="4"/>
  <c r="C388" i="4"/>
  <c r="C495" i="4"/>
  <c r="B43" i="5"/>
  <c r="C13" i="6"/>
  <c r="C58" i="6"/>
  <c r="C109" i="6"/>
  <c r="C161" i="6"/>
  <c r="C221" i="6"/>
  <c r="C269" i="6"/>
  <c r="C333" i="6"/>
  <c r="C393" i="6"/>
  <c r="C338" i="4"/>
  <c r="C117" i="4"/>
  <c r="C326" i="4"/>
  <c r="C439" i="4"/>
  <c r="B50" i="5"/>
  <c r="C284" i="6"/>
  <c r="B44" i="3"/>
  <c r="C245" i="4"/>
  <c r="C306" i="4"/>
  <c r="C364" i="4"/>
  <c r="C448" i="4"/>
  <c r="C69" i="6"/>
  <c r="C172" i="6"/>
  <c r="C229" i="6"/>
  <c r="C289" i="6"/>
  <c r="C365" i="6"/>
  <c r="C463" i="6"/>
  <c r="B72" i="3"/>
  <c r="B93" i="3"/>
  <c r="B12" i="3"/>
  <c r="B28" i="3"/>
  <c r="B45" i="3"/>
  <c r="C30" i="4"/>
  <c r="C72" i="4"/>
  <c r="C92" i="4"/>
  <c r="C129" i="4"/>
  <c r="C163" i="4"/>
  <c r="C195" i="4"/>
  <c r="C246" i="4"/>
  <c r="C279" i="4"/>
  <c r="C307" i="4"/>
  <c r="C331" i="4"/>
  <c r="C371" i="4"/>
  <c r="C408" i="4"/>
  <c r="C461" i="4"/>
  <c r="B18" i="5"/>
  <c r="B66" i="5"/>
  <c r="C32" i="6"/>
  <c r="C78" i="6"/>
  <c r="C180" i="6"/>
  <c r="C240" i="6"/>
  <c r="C292" i="6"/>
  <c r="C415" i="6"/>
  <c r="C480" i="6"/>
  <c r="C229" i="4"/>
  <c r="B69" i="3"/>
  <c r="C90" i="4"/>
  <c r="C187" i="4"/>
  <c r="C392" i="4"/>
  <c r="C497" i="4"/>
  <c r="C113" i="6"/>
  <c r="C225" i="6"/>
  <c r="C360" i="6"/>
  <c r="C221" i="4"/>
  <c r="C275" i="4"/>
  <c r="C395" i="4"/>
  <c r="B4" i="5"/>
  <c r="C21" i="6"/>
  <c r="C114" i="6"/>
  <c r="C409" i="6"/>
  <c r="B13" i="3"/>
  <c r="B29" i="3"/>
  <c r="C74" i="4"/>
  <c r="C105" i="4"/>
  <c r="C133" i="4"/>
  <c r="C167" i="4"/>
  <c r="C228" i="4"/>
  <c r="C255" i="4"/>
  <c r="C313" i="4"/>
  <c r="C372" i="4"/>
  <c r="C465" i="4"/>
  <c r="B19" i="5"/>
  <c r="C36" i="6"/>
  <c r="C82" i="6"/>
  <c r="C125" i="6"/>
  <c r="C195" i="6"/>
  <c r="C293" i="6"/>
  <c r="C426" i="6"/>
  <c r="C326" i="6"/>
  <c r="C226" i="6"/>
  <c r="C126" i="6"/>
  <c r="C25" i="6"/>
  <c r="B23" i="5"/>
  <c r="C428" i="4"/>
  <c r="C226" i="4"/>
  <c r="B25" i="3"/>
  <c r="C327" i="4"/>
  <c r="C499" i="6"/>
  <c r="C396" i="6"/>
  <c r="C296" i="6"/>
  <c r="C199" i="6"/>
  <c r="C97" i="6"/>
  <c r="B93" i="5"/>
  <c r="C500" i="4"/>
  <c r="C399" i="4"/>
  <c r="C97" i="4"/>
  <c r="C198" i="4"/>
  <c r="C475" i="6"/>
  <c r="C372" i="6"/>
  <c r="C272" i="6"/>
  <c r="C175" i="6"/>
  <c r="C73" i="6"/>
  <c r="B69" i="5"/>
  <c r="C476" i="4"/>
  <c r="C375" i="4"/>
  <c r="C174" i="4"/>
  <c r="C274" i="4"/>
  <c r="C126" i="4"/>
  <c r="C436" i="6"/>
  <c r="C336" i="6"/>
  <c r="C236" i="6"/>
  <c r="C136" i="6"/>
  <c r="C35" i="6"/>
  <c r="B33" i="5"/>
  <c r="C438" i="4"/>
  <c r="C337" i="4"/>
  <c r="C473" i="6"/>
  <c r="C370" i="6"/>
  <c r="C270" i="6"/>
  <c r="C173" i="6"/>
  <c r="C71" i="6"/>
  <c r="B67" i="5"/>
  <c r="C474" i="4"/>
  <c r="C373" i="4"/>
  <c r="B74" i="3"/>
  <c r="B11" i="3"/>
  <c r="C166" i="4"/>
  <c r="B84" i="3"/>
  <c r="C46" i="4"/>
  <c r="C65" i="4"/>
  <c r="C81" i="4"/>
  <c r="C95" i="4"/>
  <c r="C218" i="4"/>
  <c r="C332" i="4"/>
  <c r="C348" i="4"/>
  <c r="B6" i="5"/>
  <c r="B80" i="5"/>
  <c r="C60" i="6"/>
  <c r="C92" i="6"/>
  <c r="C339" i="6"/>
  <c r="B60" i="3"/>
  <c r="B85" i="3"/>
  <c r="B39" i="3"/>
  <c r="C8" i="4"/>
  <c r="C22" i="4"/>
  <c r="C33" i="4"/>
  <c r="C67" i="4"/>
  <c r="C118" i="4"/>
  <c r="C147" i="4"/>
  <c r="C233" i="4"/>
  <c r="C247" i="4"/>
  <c r="C269" i="4"/>
  <c r="C298" i="4"/>
  <c r="C359" i="4"/>
  <c r="C377" i="4"/>
  <c r="C409" i="4"/>
  <c r="C479" i="4"/>
  <c r="C23" i="6"/>
  <c r="C66" i="6"/>
  <c r="C177" i="6"/>
  <c r="C410" i="6"/>
  <c r="C310" i="6"/>
  <c r="C210" i="6"/>
  <c r="C110" i="6"/>
  <c r="C9" i="6"/>
  <c r="B7" i="5"/>
  <c r="C412" i="4"/>
  <c r="B9" i="3"/>
  <c r="C311" i="4"/>
  <c r="C110" i="4"/>
  <c r="C434" i="6"/>
  <c r="C334" i="6"/>
  <c r="C234" i="6"/>
  <c r="C134" i="6"/>
  <c r="C33" i="6"/>
  <c r="B31" i="5"/>
  <c r="C436" i="4"/>
  <c r="C335" i="4"/>
  <c r="B33" i="3"/>
  <c r="C234" i="4"/>
  <c r="C491" i="6"/>
  <c r="C388" i="6"/>
  <c r="C288" i="6"/>
  <c r="C191" i="6"/>
  <c r="C89" i="6"/>
  <c r="B85" i="5"/>
  <c r="C492" i="4"/>
  <c r="C391" i="4"/>
  <c r="C467" i="6"/>
  <c r="C364" i="6"/>
  <c r="C264" i="6"/>
  <c r="C167" i="6"/>
  <c r="C65" i="6"/>
  <c r="B61" i="5"/>
  <c r="C468" i="4"/>
  <c r="C367" i="4"/>
  <c r="B92" i="3"/>
  <c r="C290" i="4"/>
  <c r="B68" i="3"/>
  <c r="C420" i="6"/>
  <c r="C320" i="6"/>
  <c r="C220" i="6"/>
  <c r="C120" i="6"/>
  <c r="C19" i="6"/>
  <c r="B17" i="5"/>
  <c r="C422" i="4"/>
  <c r="C321" i="4"/>
  <c r="C444" i="6"/>
  <c r="C344" i="6"/>
  <c r="C244" i="6"/>
  <c r="C144" i="6"/>
  <c r="C43" i="6"/>
  <c r="B41" i="5"/>
  <c r="C446" i="4"/>
  <c r="C244" i="4"/>
  <c r="C489" i="6"/>
  <c r="C386" i="6"/>
  <c r="C286" i="6"/>
  <c r="C189" i="6"/>
  <c r="C87" i="6"/>
  <c r="B83" i="5"/>
  <c r="C490" i="4"/>
  <c r="C389" i="4"/>
  <c r="B90" i="3"/>
  <c r="C87" i="4"/>
  <c r="C465" i="6"/>
  <c r="C362" i="6"/>
  <c r="C262" i="6"/>
  <c r="C165" i="6"/>
  <c r="C63" i="6"/>
  <c r="B59" i="5"/>
  <c r="C466" i="4"/>
  <c r="C365" i="4"/>
  <c r="B66" i="3"/>
  <c r="C164" i="4"/>
  <c r="C417" i="4"/>
  <c r="C14" i="6"/>
  <c r="B12" i="5"/>
  <c r="C215" i="6"/>
  <c r="C215" i="4"/>
  <c r="C115" i="6"/>
  <c r="B14" i="3"/>
  <c r="B28" i="5"/>
  <c r="C30" i="6"/>
  <c r="C231" i="6"/>
  <c r="C331" i="6"/>
  <c r="C131" i="4"/>
  <c r="C231" i="4"/>
  <c r="B30" i="3"/>
  <c r="C147" i="6"/>
  <c r="C247" i="6"/>
  <c r="C447" i="6"/>
  <c r="B46" i="3"/>
  <c r="C487" i="4"/>
  <c r="C84" i="6"/>
  <c r="C283" i="6"/>
  <c r="C285" i="4"/>
  <c r="C84" i="4"/>
  <c r="B87" i="3"/>
  <c r="C486" i="6"/>
  <c r="C367" i="6"/>
  <c r="C470" i="6"/>
  <c r="C471" i="4"/>
  <c r="C370" i="4"/>
  <c r="C170" i="6"/>
  <c r="C68" i="4"/>
  <c r="C68" i="6"/>
  <c r="B71" i="3"/>
  <c r="C120" i="4"/>
  <c r="C185" i="4"/>
  <c r="C220" i="4"/>
  <c r="C347" i="6"/>
  <c r="C108" i="6"/>
  <c r="C208" i="6"/>
  <c r="C408" i="6"/>
  <c r="C309" i="4"/>
  <c r="C208" i="4"/>
  <c r="C108" i="4"/>
  <c r="C308" i="6"/>
  <c r="C7" i="6"/>
  <c r="B5" i="5"/>
  <c r="C418" i="4"/>
  <c r="B13" i="5"/>
  <c r="C116" i="6"/>
  <c r="C317" i="4"/>
  <c r="C216" i="4"/>
  <c r="C116" i="4"/>
  <c r="C216" i="6"/>
  <c r="C416" i="6"/>
  <c r="C324" i="6"/>
  <c r="C424" i="6"/>
  <c r="C426" i="4"/>
  <c r="C325" i="4"/>
  <c r="C224" i="4"/>
  <c r="C124" i="4"/>
  <c r="C124" i="6"/>
  <c r="C31" i="6"/>
  <c r="C132" i="6"/>
  <c r="C332" i="6"/>
  <c r="C333" i="4"/>
  <c r="C232" i="4"/>
  <c r="C132" i="4"/>
  <c r="C442" i="4"/>
  <c r="C39" i="6"/>
  <c r="C240" i="4"/>
  <c r="C140" i="4"/>
  <c r="C140" i="6"/>
  <c r="C440" i="6"/>
  <c r="C248" i="6"/>
  <c r="C348" i="6"/>
  <c r="C248" i="4"/>
  <c r="C148" i="4"/>
  <c r="C47" i="4"/>
  <c r="C47" i="6"/>
  <c r="C349" i="4"/>
  <c r="B45" i="5"/>
  <c r="C193" i="6"/>
  <c r="C290" i="6"/>
  <c r="C493" i="6"/>
  <c r="C192" i="4"/>
  <c r="C390" i="6"/>
  <c r="C91" i="6"/>
  <c r="C393" i="4"/>
  <c r="C292" i="4"/>
  <c r="C485" i="6"/>
  <c r="B79" i="5"/>
  <c r="C385" i="4"/>
  <c r="C282" i="6"/>
  <c r="C185" i="6"/>
  <c r="B71" i="5"/>
  <c r="C75" i="6"/>
  <c r="C274" i="6"/>
  <c r="C374" i="6"/>
  <c r="C276" i="4"/>
  <c r="C75" i="4"/>
  <c r="C266" i="6"/>
  <c r="C366" i="6"/>
  <c r="C369" i="4"/>
  <c r="C470" i="4"/>
  <c r="C268" i="4"/>
  <c r="C469" i="6"/>
  <c r="C462" i="4"/>
  <c r="C59" i="6"/>
  <c r="C358" i="6"/>
  <c r="B55" i="5"/>
  <c r="C59" i="4"/>
  <c r="B62" i="3"/>
  <c r="B76" i="3"/>
  <c r="B43" i="3"/>
  <c r="C123" i="4"/>
  <c r="C136" i="4"/>
  <c r="C172" i="4"/>
  <c r="C209" i="4"/>
  <c r="C272" i="4"/>
  <c r="C288" i="4"/>
  <c r="C361" i="4"/>
  <c r="C386" i="4"/>
  <c r="C449" i="4"/>
  <c r="C486" i="4"/>
  <c r="C148" i="6"/>
  <c r="C186" i="6"/>
  <c r="C316" i="6"/>
  <c r="C432" i="6"/>
  <c r="C418" i="6"/>
  <c r="C318" i="6"/>
  <c r="C218" i="6"/>
  <c r="C118" i="6"/>
  <c r="C17" i="6"/>
  <c r="B15" i="5"/>
  <c r="C420" i="4"/>
  <c r="B17" i="3"/>
  <c r="C442" i="6"/>
  <c r="C342" i="6"/>
  <c r="C242" i="6"/>
  <c r="C142" i="6"/>
  <c r="C41" i="6"/>
  <c r="B39" i="5"/>
  <c r="C444" i="4"/>
  <c r="C343" i="4"/>
  <c r="B41" i="3"/>
  <c r="C483" i="6"/>
  <c r="C380" i="6"/>
  <c r="C280" i="6"/>
  <c r="C183" i="6"/>
  <c r="C81" i="6"/>
  <c r="B77" i="5"/>
  <c r="C484" i="4"/>
  <c r="C383" i="4"/>
  <c r="C182" i="4"/>
  <c r="C459" i="6"/>
  <c r="C356" i="6"/>
  <c r="C256" i="6"/>
  <c r="C159" i="6"/>
  <c r="C57" i="6"/>
  <c r="B53" i="5"/>
  <c r="C460" i="4"/>
  <c r="C258" i="4"/>
  <c r="C57" i="4"/>
  <c r="C142" i="4"/>
  <c r="C190" i="4"/>
  <c r="C242" i="4"/>
  <c r="C412" i="6"/>
  <c r="C312" i="6"/>
  <c r="C212" i="6"/>
  <c r="C112" i="6"/>
  <c r="C11" i="6"/>
  <c r="B9" i="5"/>
  <c r="C414" i="4"/>
  <c r="C112" i="4"/>
  <c r="C428" i="6"/>
  <c r="C328" i="6"/>
  <c r="C228" i="6"/>
  <c r="C128" i="6"/>
  <c r="C27" i="6"/>
  <c r="B25" i="5"/>
  <c r="C430" i="4"/>
  <c r="C329" i="4"/>
  <c r="C128" i="4"/>
  <c r="C497" i="6"/>
  <c r="C394" i="6"/>
  <c r="C294" i="6"/>
  <c r="C197" i="6"/>
  <c r="C95" i="6"/>
  <c r="B91" i="5"/>
  <c r="C498" i="4"/>
  <c r="C397" i="4"/>
  <c r="C296" i="4"/>
  <c r="B98" i="3"/>
  <c r="C481" i="6"/>
  <c r="C378" i="6"/>
  <c r="C278" i="6"/>
  <c r="C181" i="6"/>
  <c r="C79" i="6"/>
  <c r="B75" i="5"/>
  <c r="C482" i="4"/>
  <c r="C381" i="4"/>
  <c r="C79" i="4"/>
  <c r="B82" i="3"/>
  <c r="C180" i="4"/>
  <c r="C457" i="6"/>
  <c r="C354" i="6"/>
  <c r="C254" i="6"/>
  <c r="C157" i="6"/>
  <c r="C55" i="6"/>
  <c r="B51" i="5"/>
  <c r="C458" i="4"/>
  <c r="C357" i="4"/>
  <c r="C156" i="4"/>
  <c r="B58" i="3"/>
  <c r="C256" i="4"/>
  <c r="C17" i="4"/>
  <c r="C144" i="4"/>
  <c r="C6" i="6"/>
  <c r="C107" i="6"/>
  <c r="C307" i="6"/>
  <c r="C207" i="4"/>
  <c r="C308" i="4"/>
  <c r="B6" i="3"/>
  <c r="C207" i="6"/>
  <c r="C223" i="6"/>
  <c r="C323" i="6"/>
  <c r="C423" i="6"/>
  <c r="C123" i="6"/>
  <c r="C22" i="6"/>
  <c r="B22" i="3"/>
  <c r="C439" i="6"/>
  <c r="B36" i="5"/>
  <c r="C239" i="6"/>
  <c r="C340" i="4"/>
  <c r="C441" i="4"/>
  <c r="C139" i="4"/>
  <c r="B38" i="3"/>
  <c r="C291" i="6"/>
  <c r="C391" i="6"/>
  <c r="C394" i="4"/>
  <c r="C494" i="6"/>
  <c r="C194" i="6"/>
  <c r="B95" i="3"/>
  <c r="C76" i="6"/>
  <c r="C178" i="6"/>
  <c r="C375" i="6"/>
  <c r="C277" i="4"/>
  <c r="C275" i="6"/>
  <c r="B72" i="5"/>
  <c r="C378" i="4"/>
  <c r="B79" i="3"/>
  <c r="C463" i="4"/>
  <c r="B56" i="5"/>
  <c r="C162" i="6"/>
  <c r="C60" i="4"/>
  <c r="C259" i="6"/>
  <c r="C161" i="4"/>
  <c r="B63" i="3"/>
  <c r="B100" i="3"/>
  <c r="C9" i="4"/>
  <c r="C35" i="4"/>
  <c r="C71" i="4"/>
  <c r="C169" i="4"/>
  <c r="C236" i="4"/>
  <c r="C139" i="6"/>
  <c r="C315" i="6"/>
  <c r="C431" i="6"/>
  <c r="C209" i="6"/>
  <c r="C309" i="6"/>
  <c r="C8" i="6"/>
  <c r="B8" i="3"/>
  <c r="B14" i="5"/>
  <c r="C16" i="6"/>
  <c r="C217" i="6"/>
  <c r="C217" i="4"/>
  <c r="B16" i="3"/>
  <c r="C417" i="6"/>
  <c r="C318" i="4"/>
  <c r="C425" i="6"/>
  <c r="B22" i="5"/>
  <c r="C24" i="6"/>
  <c r="C225" i="4"/>
  <c r="B24" i="3"/>
  <c r="C325" i="6"/>
  <c r="C133" i="6"/>
  <c r="C233" i="6"/>
  <c r="C433" i="6"/>
  <c r="B30" i="5"/>
  <c r="B32" i="3"/>
  <c r="C435" i="4"/>
  <c r="C443" i="4"/>
  <c r="B38" i="5"/>
  <c r="C141" i="6"/>
  <c r="C342" i="4"/>
  <c r="C141" i="4"/>
  <c r="C441" i="6"/>
  <c r="B40" i="3"/>
  <c r="C40" i="6"/>
  <c r="C241" i="4"/>
  <c r="C341" i="6"/>
  <c r="C353" i="6"/>
  <c r="C456" i="6"/>
  <c r="C457" i="4"/>
  <c r="C54" i="6"/>
  <c r="C356" i="4"/>
  <c r="C155" i="4"/>
  <c r="B57" i="3"/>
  <c r="C253" i="6"/>
  <c r="C90" i="6"/>
  <c r="C192" i="6"/>
  <c r="C389" i="6"/>
  <c r="C493" i="4"/>
  <c r="C492" i="6"/>
  <c r="C191" i="4"/>
  <c r="C381" i="6"/>
  <c r="C484" i="6"/>
  <c r="C485" i="4"/>
  <c r="B78" i="5"/>
  <c r="C183" i="4"/>
  <c r="C384" i="4"/>
  <c r="C283" i="4"/>
  <c r="C184" i="6"/>
  <c r="C477" i="4"/>
  <c r="B70" i="5"/>
  <c r="C176" i="6"/>
  <c r="C476" i="6"/>
  <c r="C74" i="6"/>
  <c r="C273" i="6"/>
  <c r="C168" i="6"/>
  <c r="C265" i="6"/>
  <c r="C468" i="6"/>
  <c r="C469" i="4"/>
  <c r="C368" i="4"/>
  <c r="C267" i="4"/>
  <c r="C66" i="4"/>
  <c r="C460" i="6"/>
  <c r="B54" i="5"/>
  <c r="C259" i="4"/>
  <c r="C357" i="6"/>
  <c r="C257" i="6"/>
  <c r="B77" i="3"/>
  <c r="B19" i="3"/>
  <c r="B31" i="3"/>
  <c r="C14" i="4"/>
  <c r="C25" i="4"/>
  <c r="C39" i="4"/>
  <c r="C58" i="4"/>
  <c r="C73" i="4"/>
  <c r="C89" i="4"/>
  <c r="C109" i="4"/>
  <c r="C125" i="4"/>
  <c r="C159" i="4"/>
  <c r="C175" i="4"/>
  <c r="C188" i="4"/>
  <c r="C210" i="4"/>
  <c r="C223" i="4"/>
  <c r="C260" i="4"/>
  <c r="C310" i="4"/>
  <c r="C324" i="4"/>
  <c r="C341" i="4"/>
  <c r="C362" i="4"/>
  <c r="C419" i="4"/>
  <c r="C450" i="4"/>
  <c r="C494" i="4"/>
  <c r="B21" i="5"/>
  <c r="B63" i="5"/>
  <c r="C156" i="6"/>
  <c r="C232" i="6"/>
  <c r="C281" i="6"/>
  <c r="C317" i="6"/>
  <c r="C411" i="6"/>
  <c r="C311" i="6"/>
  <c r="C211" i="6"/>
  <c r="C111" i="6"/>
  <c r="C10" i="6"/>
  <c r="B8" i="5"/>
  <c r="C413" i="4"/>
  <c r="C419" i="6"/>
  <c r="C319" i="6"/>
  <c r="C219" i="6"/>
  <c r="C119" i="6"/>
  <c r="C18" i="6"/>
  <c r="B16" i="5"/>
  <c r="C421" i="4"/>
  <c r="C427" i="6"/>
  <c r="C327" i="6"/>
  <c r="C227" i="6"/>
  <c r="C127" i="6"/>
  <c r="C26" i="6"/>
  <c r="B24" i="5"/>
  <c r="C429" i="4"/>
  <c r="C435" i="6"/>
  <c r="C335" i="6"/>
  <c r="C235" i="6"/>
  <c r="C135" i="6"/>
  <c r="C34" i="6"/>
  <c r="B32" i="5"/>
  <c r="C437" i="4"/>
  <c r="C443" i="6"/>
  <c r="C343" i="6"/>
  <c r="C243" i="6"/>
  <c r="C143" i="6"/>
  <c r="C42" i="6"/>
  <c r="B40" i="5"/>
  <c r="C445" i="4"/>
  <c r="C498" i="6"/>
  <c r="C395" i="6"/>
  <c r="C295" i="6"/>
  <c r="C198" i="6"/>
  <c r="C96" i="6"/>
  <c r="B92" i="5"/>
  <c r="C499" i="4"/>
  <c r="C398" i="4"/>
  <c r="C490" i="6"/>
  <c r="C387" i="6"/>
  <c r="C287" i="6"/>
  <c r="C190" i="6"/>
  <c r="C88" i="6"/>
  <c r="B84" i="5"/>
  <c r="C491" i="4"/>
  <c r="C390" i="4"/>
  <c r="C482" i="6"/>
  <c r="C379" i="6"/>
  <c r="C279" i="6"/>
  <c r="C182" i="6"/>
  <c r="C80" i="6"/>
  <c r="B76" i="5"/>
  <c r="C483" i="4"/>
  <c r="C382" i="4"/>
  <c r="C474" i="6"/>
  <c r="C371" i="6"/>
  <c r="C271" i="6"/>
  <c r="C174" i="6"/>
  <c r="C72" i="6"/>
  <c r="B68" i="5"/>
  <c r="C475" i="4"/>
  <c r="C374" i="4"/>
  <c r="C466" i="6"/>
  <c r="C363" i="6"/>
  <c r="C263" i="6"/>
  <c r="C166" i="6"/>
  <c r="C64" i="6"/>
  <c r="B60" i="5"/>
  <c r="C467" i="4"/>
  <c r="C366" i="4"/>
  <c r="C458" i="6"/>
  <c r="C355" i="6"/>
  <c r="C255" i="6"/>
  <c r="C158" i="6"/>
  <c r="C56" i="6"/>
  <c r="B52" i="5"/>
  <c r="C459" i="4"/>
  <c r="C358" i="4"/>
  <c r="C10" i="4"/>
  <c r="C18" i="4"/>
  <c r="C26" i="4"/>
  <c r="C34" i="4"/>
  <c r="C42" i="4"/>
  <c r="C119" i="4"/>
  <c r="C146" i="4"/>
  <c r="C171" i="4"/>
  <c r="C189" i="4"/>
  <c r="C213" i="4"/>
  <c r="C265" i="4"/>
  <c r="C363" i="4"/>
  <c r="C464" i="4"/>
  <c r="B89" i="5"/>
  <c r="C138" i="6"/>
  <c r="C230" i="6"/>
  <c r="B2" i="5"/>
  <c r="C105" i="6"/>
  <c r="C313" i="6"/>
  <c r="C413" i="6"/>
  <c r="C415" i="4"/>
  <c r="C20" i="6"/>
  <c r="C121" i="6"/>
  <c r="C321" i="6"/>
  <c r="C431" i="4"/>
  <c r="C28" i="6"/>
  <c r="C237" i="6"/>
  <c r="C337" i="6"/>
  <c r="B42" i="5"/>
  <c r="C44" i="6"/>
  <c r="C245" i="6"/>
  <c r="C496" i="6"/>
  <c r="B90" i="5"/>
  <c r="B82" i="5"/>
  <c r="C86" i="6"/>
  <c r="C285" i="6"/>
  <c r="C277" i="6"/>
  <c r="C377" i="6"/>
  <c r="C380" i="4"/>
  <c r="C473" i="4"/>
  <c r="C70" i="6"/>
  <c r="C62" i="6"/>
  <c r="C164" i="6"/>
  <c r="C361" i="6"/>
  <c r="B65" i="3"/>
  <c r="B73" i="3"/>
  <c r="B81" i="3"/>
  <c r="B89" i="3"/>
  <c r="B97" i="3"/>
  <c r="C4" i="4"/>
  <c r="C12" i="4"/>
  <c r="C20" i="4"/>
  <c r="C28" i="4"/>
  <c r="C36" i="4"/>
  <c r="C44" i="4"/>
  <c r="C78" i="4"/>
  <c r="C96" i="4"/>
  <c r="C121" i="4"/>
  <c r="C130" i="4"/>
  <c r="C173" i="4"/>
  <c r="C243" i="4"/>
  <c r="C295" i="4"/>
  <c r="C320" i="4"/>
  <c r="C339" i="4"/>
  <c r="C396" i="4"/>
  <c r="C423" i="4"/>
  <c r="C489" i="4"/>
  <c r="B10" i="5"/>
  <c r="B74" i="5"/>
  <c r="C188" i="6"/>
  <c r="C405" i="6"/>
  <c r="C445" i="6"/>
  <c r="C472" i="6"/>
  <c r="B3" i="5"/>
  <c r="C5" i="6"/>
  <c r="C206" i="6"/>
  <c r="C414" i="6"/>
  <c r="B11" i="5"/>
  <c r="C122" i="6"/>
  <c r="C222" i="6"/>
  <c r="C422" i="6"/>
  <c r="C432" i="4"/>
  <c r="B27" i="5"/>
  <c r="C130" i="6"/>
  <c r="C338" i="6"/>
  <c r="C438" i="6"/>
  <c r="C440" i="4"/>
  <c r="C45" i="6"/>
  <c r="C146" i="6"/>
  <c r="C346" i="6"/>
  <c r="C392" i="6"/>
  <c r="C495" i="6"/>
  <c r="C496" i="4"/>
  <c r="C294" i="4"/>
  <c r="C194" i="4"/>
  <c r="C93" i="4"/>
  <c r="C488" i="4"/>
  <c r="B81" i="5"/>
  <c r="C187" i="6"/>
  <c r="C286" i="4"/>
  <c r="C186" i="4"/>
  <c r="C85" i="4"/>
  <c r="C179" i="6"/>
  <c r="C276" i="6"/>
  <c r="C479" i="6"/>
  <c r="C278" i="4"/>
  <c r="C178" i="4"/>
  <c r="C77" i="4"/>
  <c r="C471" i="6"/>
  <c r="B65" i="5"/>
  <c r="C270" i="4"/>
  <c r="C170" i="4"/>
  <c r="C69" i="4"/>
  <c r="B57" i="5"/>
  <c r="C61" i="6"/>
  <c r="C260" i="6"/>
  <c r="C262" i="4"/>
  <c r="C162" i="4"/>
  <c r="C61" i="4"/>
  <c r="C5" i="4"/>
  <c r="C13" i="4"/>
  <c r="C21" i="4"/>
  <c r="C29" i="4"/>
  <c r="C37" i="4"/>
  <c r="C45" i="4"/>
  <c r="C70" i="4"/>
  <c r="C88" i="4"/>
  <c r="C113" i="4"/>
  <c r="C122" i="4"/>
  <c r="C165" i="4"/>
  <c r="C235" i="4"/>
  <c r="C287" i="4"/>
  <c r="C312" i="4"/>
  <c r="C330" i="4"/>
  <c r="C407" i="4"/>
  <c r="C424" i="4"/>
  <c r="C447" i="4"/>
  <c r="B34" i="5"/>
  <c r="B58" i="5"/>
  <c r="C29" i="6"/>
  <c r="C77" i="6"/>
  <c r="C94" i="6"/>
  <c r="C145" i="6"/>
  <c r="C171" i="6"/>
  <c r="C261" i="6"/>
  <c r="C314" i="6"/>
  <c r="C376" i="6"/>
  <c r="C406" i="6"/>
  <c r="C429" i="6"/>
  <c r="C446" i="6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4" i="7"/>
  <c r="B24" i="7"/>
  <c r="C24" i="7"/>
  <c r="D24" i="7" l="1"/>
  <c r="F24" i="7"/>
  <c r="C3" i="1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2" i="5"/>
  <c r="H2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50" i="5"/>
  <c r="C51" i="5"/>
  <c r="D51" i="5"/>
  <c r="E51" i="5"/>
  <c r="G51" i="5"/>
  <c r="H51" i="5"/>
  <c r="J51" i="5"/>
  <c r="C52" i="5"/>
  <c r="D52" i="5"/>
  <c r="E52" i="5"/>
  <c r="G52" i="5"/>
  <c r="H52" i="5"/>
  <c r="J52" i="5"/>
  <c r="C53" i="5"/>
  <c r="D53" i="5"/>
  <c r="E53" i="5"/>
  <c r="G53" i="5"/>
  <c r="H53" i="5"/>
  <c r="J53" i="5"/>
  <c r="C54" i="5"/>
  <c r="D54" i="5"/>
  <c r="E54" i="5"/>
  <c r="G54" i="5"/>
  <c r="H54" i="5"/>
  <c r="J54" i="5"/>
  <c r="C55" i="5"/>
  <c r="D55" i="5"/>
  <c r="E55" i="5"/>
  <c r="G55" i="5"/>
  <c r="H55" i="5"/>
  <c r="J55" i="5"/>
  <c r="C56" i="5"/>
  <c r="D56" i="5"/>
  <c r="E56" i="5"/>
  <c r="G56" i="5"/>
  <c r="H56" i="5"/>
  <c r="J56" i="5"/>
  <c r="C57" i="5"/>
  <c r="D57" i="5"/>
  <c r="E57" i="5"/>
  <c r="G57" i="5"/>
  <c r="H57" i="5"/>
  <c r="J57" i="5"/>
  <c r="C58" i="5"/>
  <c r="D58" i="5"/>
  <c r="E58" i="5"/>
  <c r="G58" i="5"/>
  <c r="H58" i="5"/>
  <c r="J58" i="5"/>
  <c r="C59" i="5"/>
  <c r="D59" i="5"/>
  <c r="E59" i="5"/>
  <c r="G59" i="5"/>
  <c r="H59" i="5"/>
  <c r="J59" i="5"/>
  <c r="C60" i="5"/>
  <c r="D60" i="5"/>
  <c r="E60" i="5"/>
  <c r="G60" i="5"/>
  <c r="H60" i="5"/>
  <c r="J60" i="5"/>
  <c r="C61" i="5"/>
  <c r="D61" i="5"/>
  <c r="E61" i="5"/>
  <c r="G61" i="5"/>
  <c r="H61" i="5"/>
  <c r="J61" i="5"/>
  <c r="C62" i="5"/>
  <c r="D62" i="5"/>
  <c r="E62" i="5"/>
  <c r="G62" i="5"/>
  <c r="H62" i="5"/>
  <c r="J62" i="5"/>
  <c r="C63" i="5"/>
  <c r="D63" i="5"/>
  <c r="E63" i="5"/>
  <c r="G63" i="5"/>
  <c r="H63" i="5"/>
  <c r="J63" i="5"/>
  <c r="C64" i="5"/>
  <c r="D64" i="5"/>
  <c r="E64" i="5"/>
  <c r="G64" i="5"/>
  <c r="H64" i="5"/>
  <c r="J64" i="5"/>
  <c r="C65" i="5"/>
  <c r="D65" i="5"/>
  <c r="E65" i="5"/>
  <c r="G65" i="5"/>
  <c r="H65" i="5"/>
  <c r="J65" i="5"/>
  <c r="C66" i="5"/>
  <c r="D66" i="5"/>
  <c r="E66" i="5"/>
  <c r="G66" i="5"/>
  <c r="H66" i="5"/>
  <c r="J66" i="5"/>
  <c r="C67" i="5"/>
  <c r="D67" i="5"/>
  <c r="E67" i="5"/>
  <c r="G67" i="5"/>
  <c r="H67" i="5"/>
  <c r="J67" i="5"/>
  <c r="C68" i="5"/>
  <c r="D68" i="5"/>
  <c r="E68" i="5"/>
  <c r="G68" i="5"/>
  <c r="H68" i="5"/>
  <c r="J68" i="5"/>
  <c r="C69" i="5"/>
  <c r="D69" i="5"/>
  <c r="E69" i="5"/>
  <c r="G69" i="5"/>
  <c r="H69" i="5"/>
  <c r="J69" i="5"/>
  <c r="C70" i="5"/>
  <c r="D70" i="5"/>
  <c r="E70" i="5"/>
  <c r="G70" i="5"/>
  <c r="H70" i="5"/>
  <c r="J70" i="5"/>
  <c r="C71" i="5"/>
  <c r="D71" i="5"/>
  <c r="E71" i="5"/>
  <c r="G71" i="5"/>
  <c r="H71" i="5"/>
  <c r="J71" i="5"/>
  <c r="C72" i="5"/>
  <c r="D72" i="5"/>
  <c r="E72" i="5"/>
  <c r="G72" i="5"/>
  <c r="H72" i="5"/>
  <c r="J72" i="5"/>
  <c r="C73" i="5"/>
  <c r="D73" i="5"/>
  <c r="E73" i="5"/>
  <c r="G73" i="5"/>
  <c r="H73" i="5"/>
  <c r="J73" i="5"/>
  <c r="C74" i="5"/>
  <c r="D74" i="5"/>
  <c r="E74" i="5"/>
  <c r="G74" i="5"/>
  <c r="H74" i="5"/>
  <c r="J74" i="5"/>
  <c r="C75" i="5"/>
  <c r="D75" i="5"/>
  <c r="E75" i="5"/>
  <c r="G75" i="5"/>
  <c r="H75" i="5"/>
  <c r="J75" i="5"/>
  <c r="C76" i="5"/>
  <c r="D76" i="5"/>
  <c r="E76" i="5"/>
  <c r="G76" i="5"/>
  <c r="H76" i="5"/>
  <c r="J76" i="5"/>
  <c r="C77" i="5"/>
  <c r="D77" i="5"/>
  <c r="E77" i="5"/>
  <c r="G77" i="5"/>
  <c r="H77" i="5"/>
  <c r="J77" i="5"/>
  <c r="C78" i="5"/>
  <c r="D78" i="5"/>
  <c r="E78" i="5"/>
  <c r="G78" i="5"/>
  <c r="H78" i="5"/>
  <c r="J78" i="5"/>
  <c r="C79" i="5"/>
  <c r="D79" i="5"/>
  <c r="E79" i="5"/>
  <c r="G79" i="5"/>
  <c r="H79" i="5"/>
  <c r="J79" i="5"/>
  <c r="C80" i="5"/>
  <c r="D80" i="5"/>
  <c r="E80" i="5"/>
  <c r="G80" i="5"/>
  <c r="H80" i="5"/>
  <c r="J80" i="5"/>
  <c r="C81" i="5"/>
  <c r="D81" i="5"/>
  <c r="E81" i="5"/>
  <c r="G81" i="5"/>
  <c r="H81" i="5"/>
  <c r="J81" i="5"/>
  <c r="C82" i="5"/>
  <c r="D82" i="5"/>
  <c r="E82" i="5"/>
  <c r="G82" i="5"/>
  <c r="H82" i="5"/>
  <c r="J82" i="5"/>
  <c r="C83" i="5"/>
  <c r="D83" i="5"/>
  <c r="E83" i="5"/>
  <c r="G83" i="5"/>
  <c r="H83" i="5"/>
  <c r="J83" i="5"/>
  <c r="C84" i="5"/>
  <c r="D84" i="5"/>
  <c r="E84" i="5"/>
  <c r="G84" i="5"/>
  <c r="H84" i="5"/>
  <c r="J84" i="5"/>
  <c r="C85" i="5"/>
  <c r="D85" i="5"/>
  <c r="E85" i="5"/>
  <c r="G85" i="5"/>
  <c r="H85" i="5"/>
  <c r="J85" i="5"/>
  <c r="C86" i="5"/>
  <c r="D86" i="5"/>
  <c r="E86" i="5"/>
  <c r="G86" i="5"/>
  <c r="H86" i="5"/>
  <c r="J86" i="5"/>
  <c r="C87" i="5"/>
  <c r="D87" i="5"/>
  <c r="E87" i="5"/>
  <c r="G87" i="5"/>
  <c r="H87" i="5"/>
  <c r="J87" i="5"/>
  <c r="C88" i="5"/>
  <c r="D88" i="5"/>
  <c r="E88" i="5"/>
  <c r="G88" i="5"/>
  <c r="H88" i="5"/>
  <c r="J88" i="5"/>
  <c r="C89" i="5"/>
  <c r="D89" i="5"/>
  <c r="E89" i="5"/>
  <c r="G89" i="5"/>
  <c r="H89" i="5"/>
  <c r="J89" i="5"/>
  <c r="C90" i="5"/>
  <c r="D90" i="5"/>
  <c r="E90" i="5"/>
  <c r="G90" i="5"/>
  <c r="H90" i="5"/>
  <c r="J90" i="5"/>
  <c r="C91" i="5"/>
  <c r="D91" i="5"/>
  <c r="E91" i="5"/>
  <c r="G91" i="5"/>
  <c r="H91" i="5"/>
  <c r="J91" i="5"/>
  <c r="C92" i="5"/>
  <c r="D92" i="5"/>
  <c r="E92" i="5"/>
  <c r="G92" i="5"/>
  <c r="H92" i="5"/>
  <c r="J92" i="5"/>
  <c r="C93" i="5"/>
  <c r="D93" i="5"/>
  <c r="E93" i="5"/>
  <c r="G93" i="5"/>
  <c r="H93" i="5"/>
  <c r="J93" i="5"/>
  <c r="J50" i="5"/>
  <c r="H50" i="5"/>
  <c r="G50" i="5"/>
  <c r="E50" i="5"/>
  <c r="D50" i="5"/>
  <c r="C50" i="5"/>
  <c r="E45" i="5"/>
  <c r="D44" i="5"/>
  <c r="F42" i="5"/>
  <c r="E41" i="5"/>
  <c r="D40" i="5"/>
  <c r="E39" i="5"/>
  <c r="F38" i="5"/>
  <c r="E37" i="5"/>
  <c r="D36" i="5"/>
  <c r="J35" i="5"/>
  <c r="F34" i="5"/>
  <c r="E33" i="5"/>
  <c r="D32" i="5"/>
  <c r="F30" i="5"/>
  <c r="E29" i="5"/>
  <c r="D28" i="5"/>
  <c r="F26" i="5"/>
  <c r="E25" i="5"/>
  <c r="D24" i="5"/>
  <c r="F22" i="5"/>
  <c r="E21" i="5"/>
  <c r="D20" i="5"/>
  <c r="F18" i="5"/>
  <c r="E17" i="5"/>
  <c r="D16" i="5"/>
  <c r="F14" i="5"/>
  <c r="E13" i="5"/>
  <c r="D12" i="5"/>
  <c r="F10" i="5"/>
  <c r="E9" i="5"/>
  <c r="D8" i="5"/>
  <c r="F6" i="5"/>
  <c r="E5" i="5"/>
  <c r="D4" i="5"/>
  <c r="F2" i="5"/>
  <c r="C37" i="5" l="1"/>
  <c r="G21" i="5"/>
  <c r="C9" i="5"/>
  <c r="E2" i="5"/>
  <c r="G42" i="5"/>
  <c r="D30" i="5"/>
  <c r="C45" i="5"/>
  <c r="G37" i="5"/>
  <c r="H30" i="5"/>
  <c r="C25" i="5"/>
  <c r="G17" i="5"/>
  <c r="H10" i="5"/>
  <c r="D42" i="5"/>
  <c r="D34" i="5"/>
  <c r="F28" i="5"/>
  <c r="C21" i="5"/>
  <c r="D14" i="5"/>
  <c r="G5" i="5"/>
  <c r="H14" i="5"/>
  <c r="F45" i="5"/>
  <c r="C41" i="5"/>
  <c r="G33" i="5"/>
  <c r="H26" i="5"/>
  <c r="D18" i="5"/>
  <c r="F12" i="5"/>
  <c r="C5" i="5"/>
  <c r="F8" i="5"/>
  <c r="D2" i="5"/>
  <c r="G45" i="5"/>
  <c r="H42" i="5"/>
  <c r="G41" i="5"/>
  <c r="D38" i="5"/>
  <c r="H34" i="5"/>
  <c r="F32" i="5"/>
  <c r="C29" i="5"/>
  <c r="G25" i="5"/>
  <c r="D22" i="5"/>
  <c r="H18" i="5"/>
  <c r="F16" i="5"/>
  <c r="C13" i="5"/>
  <c r="G9" i="5"/>
  <c r="D6" i="5"/>
  <c r="F40" i="5"/>
  <c r="F24" i="5"/>
  <c r="J2" i="5"/>
  <c r="F44" i="5"/>
  <c r="C42" i="5"/>
  <c r="H38" i="5"/>
  <c r="F36" i="5"/>
  <c r="C33" i="5"/>
  <c r="G29" i="5"/>
  <c r="D26" i="5"/>
  <c r="H22" i="5"/>
  <c r="F20" i="5"/>
  <c r="C17" i="5"/>
  <c r="G13" i="5"/>
  <c r="D10" i="5"/>
  <c r="H6" i="5"/>
  <c r="F4" i="5"/>
  <c r="C7" i="5"/>
  <c r="G7" i="5"/>
  <c r="E7" i="5"/>
  <c r="J7" i="5"/>
  <c r="D7" i="5"/>
  <c r="H7" i="5"/>
  <c r="F7" i="5"/>
  <c r="C19" i="5"/>
  <c r="G19" i="5"/>
  <c r="E19" i="5"/>
  <c r="J19" i="5"/>
  <c r="D19" i="5"/>
  <c r="H19" i="5"/>
  <c r="F19" i="5"/>
  <c r="C31" i="5"/>
  <c r="G31" i="5"/>
  <c r="D31" i="5"/>
  <c r="H31" i="5"/>
  <c r="F31" i="5"/>
  <c r="C43" i="5"/>
  <c r="G43" i="5"/>
  <c r="H43" i="5"/>
  <c r="F43" i="5"/>
  <c r="D43" i="5"/>
  <c r="J43" i="5"/>
  <c r="E31" i="5"/>
  <c r="C3" i="5"/>
  <c r="G3" i="5"/>
  <c r="J3" i="5"/>
  <c r="D3" i="5"/>
  <c r="H3" i="5"/>
  <c r="F3" i="5"/>
  <c r="E3" i="5"/>
  <c r="C11" i="5"/>
  <c r="G11" i="5"/>
  <c r="D11" i="5"/>
  <c r="H11" i="5"/>
  <c r="E11" i="5"/>
  <c r="J11" i="5"/>
  <c r="F11" i="5"/>
  <c r="C23" i="5"/>
  <c r="G23" i="5"/>
  <c r="D23" i="5"/>
  <c r="H23" i="5"/>
  <c r="F23" i="5"/>
  <c r="E23" i="5"/>
  <c r="J23" i="5"/>
  <c r="C35" i="5"/>
  <c r="G35" i="5"/>
  <c r="D35" i="5"/>
  <c r="H35" i="5"/>
  <c r="F35" i="5"/>
  <c r="E43" i="5"/>
  <c r="E35" i="5"/>
  <c r="C15" i="5"/>
  <c r="G15" i="5"/>
  <c r="D15" i="5"/>
  <c r="H15" i="5"/>
  <c r="E15" i="5"/>
  <c r="J15" i="5"/>
  <c r="F15" i="5"/>
  <c r="C27" i="5"/>
  <c r="G27" i="5"/>
  <c r="E27" i="5"/>
  <c r="J27" i="5"/>
  <c r="D27" i="5"/>
  <c r="H27" i="5"/>
  <c r="F27" i="5"/>
  <c r="C39" i="5"/>
  <c r="G39" i="5"/>
  <c r="D39" i="5"/>
  <c r="H39" i="5"/>
  <c r="F39" i="5"/>
  <c r="J39" i="5"/>
  <c r="J31" i="5"/>
  <c r="E44" i="5"/>
  <c r="C2" i="5"/>
  <c r="G2" i="5"/>
  <c r="H45" i="5"/>
  <c r="D45" i="5"/>
  <c r="G44" i="5"/>
  <c r="C44" i="5"/>
  <c r="J42" i="5"/>
  <c r="E42" i="5"/>
  <c r="H41" i="5"/>
  <c r="D41" i="5"/>
  <c r="G40" i="5"/>
  <c r="C40" i="5"/>
  <c r="J38" i="5"/>
  <c r="E38" i="5"/>
  <c r="H37" i="5"/>
  <c r="D37" i="5"/>
  <c r="G36" i="5"/>
  <c r="C36" i="5"/>
  <c r="J34" i="5"/>
  <c r="E34" i="5"/>
  <c r="H33" i="5"/>
  <c r="D33" i="5"/>
  <c r="G32" i="5"/>
  <c r="C32" i="5"/>
  <c r="J30" i="5"/>
  <c r="E30" i="5"/>
  <c r="H29" i="5"/>
  <c r="D29" i="5"/>
  <c r="G28" i="5"/>
  <c r="C28" i="5"/>
  <c r="J26" i="5"/>
  <c r="E26" i="5"/>
  <c r="H25" i="5"/>
  <c r="D25" i="5"/>
  <c r="G24" i="5"/>
  <c r="C24" i="5"/>
  <c r="J22" i="5"/>
  <c r="E22" i="5"/>
  <c r="H21" i="5"/>
  <c r="D21" i="5"/>
  <c r="G20" i="5"/>
  <c r="C20" i="5"/>
  <c r="J18" i="5"/>
  <c r="E18" i="5"/>
  <c r="H17" i="5"/>
  <c r="D17" i="5"/>
  <c r="G16" i="5"/>
  <c r="C16" i="5"/>
  <c r="J14" i="5"/>
  <c r="E14" i="5"/>
  <c r="H13" i="5"/>
  <c r="D13" i="5"/>
  <c r="G12" i="5"/>
  <c r="C12" i="5"/>
  <c r="J10" i="5"/>
  <c r="E10" i="5"/>
  <c r="H9" i="5"/>
  <c r="D9" i="5"/>
  <c r="G8" i="5"/>
  <c r="C8" i="5"/>
  <c r="J6" i="5"/>
  <c r="E6" i="5"/>
  <c r="H5" i="5"/>
  <c r="D5" i="5"/>
  <c r="G4" i="5"/>
  <c r="C4" i="5"/>
  <c r="J44" i="5"/>
  <c r="F41" i="5"/>
  <c r="J40" i="5"/>
  <c r="E40" i="5"/>
  <c r="G38" i="5"/>
  <c r="C38" i="5"/>
  <c r="F37" i="5"/>
  <c r="J36" i="5"/>
  <c r="E36" i="5"/>
  <c r="G34" i="5"/>
  <c r="C34" i="5"/>
  <c r="F33" i="5"/>
  <c r="J32" i="5"/>
  <c r="E32" i="5"/>
  <c r="G30" i="5"/>
  <c r="C30" i="5"/>
  <c r="F29" i="5"/>
  <c r="J28" i="5"/>
  <c r="E28" i="5"/>
  <c r="G26" i="5"/>
  <c r="C26" i="5"/>
  <c r="F25" i="5"/>
  <c r="J24" i="5"/>
  <c r="E24" i="5"/>
  <c r="G22" i="5"/>
  <c r="C22" i="5"/>
  <c r="F21" i="5"/>
  <c r="J20" i="5"/>
  <c r="E20" i="5"/>
  <c r="G18" i="5"/>
  <c r="C18" i="5"/>
  <c r="F17" i="5"/>
  <c r="J16" i="5"/>
  <c r="E16" i="5"/>
  <c r="G14" i="5"/>
  <c r="C14" i="5"/>
  <c r="F13" i="5"/>
  <c r="J12" i="5"/>
  <c r="E12" i="5"/>
  <c r="G10" i="5"/>
  <c r="C10" i="5"/>
  <c r="F9" i="5"/>
  <c r="J8" i="5"/>
  <c r="E8" i="5"/>
  <c r="G6" i="5"/>
  <c r="C6" i="5"/>
  <c r="F5" i="5"/>
  <c r="J4" i="5"/>
  <c r="E4" i="5"/>
  <c r="J45" i="5"/>
  <c r="H44" i="5"/>
  <c r="J41" i="5"/>
  <c r="H40" i="5"/>
  <c r="J37" i="5"/>
  <c r="H36" i="5"/>
  <c r="J33" i="5"/>
  <c r="H32" i="5"/>
  <c r="J29" i="5"/>
  <c r="H28" i="5"/>
  <c r="J25" i="5"/>
  <c r="H24" i="5"/>
  <c r="J21" i="5"/>
  <c r="H20" i="5"/>
  <c r="J17" i="5"/>
  <c r="H16" i="5"/>
  <c r="J13" i="5"/>
  <c r="H12" i="5"/>
  <c r="J9" i="5"/>
  <c r="H8" i="5"/>
  <c r="J5" i="5"/>
  <c r="H4" i="5"/>
  <c r="Q100" i="3" l="1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K158" i="4" l="1"/>
  <c r="K159" i="6" s="1"/>
  <c r="K258" i="4"/>
  <c r="K256" i="6" s="1"/>
  <c r="K460" i="4"/>
  <c r="K459" i="6" s="1"/>
  <c r="K359" i="4"/>
  <c r="K356" i="6" s="1"/>
  <c r="K57" i="4"/>
  <c r="K57" i="6" s="1"/>
  <c r="E160" i="4"/>
  <c r="E161" i="6" s="1"/>
  <c r="E260" i="4"/>
  <c r="E258" i="6" s="1"/>
  <c r="E462" i="4"/>
  <c r="E461" i="6" s="1"/>
  <c r="E361" i="4"/>
  <c r="E358" i="6" s="1"/>
  <c r="E59" i="4"/>
  <c r="E59" i="6" s="1"/>
  <c r="N161" i="4"/>
  <c r="N162" i="6" s="1"/>
  <c r="N261" i="4"/>
  <c r="N259" i="6" s="1"/>
  <c r="N463" i="4"/>
  <c r="N462" i="6" s="1"/>
  <c r="N362" i="4"/>
  <c r="N359" i="6" s="1"/>
  <c r="N60" i="4"/>
  <c r="N60" i="6" s="1"/>
  <c r="H163" i="4"/>
  <c r="H164" i="6" s="1"/>
  <c r="H263" i="4"/>
  <c r="H261" i="6" s="1"/>
  <c r="H62" i="4"/>
  <c r="H62" i="6" s="1"/>
  <c r="H465" i="4"/>
  <c r="H464" i="6" s="1"/>
  <c r="H364" i="4"/>
  <c r="H361" i="6" s="1"/>
  <c r="Q164" i="4"/>
  <c r="Q165" i="6" s="1"/>
  <c r="Q264" i="4"/>
  <c r="Q262" i="6" s="1"/>
  <c r="Q466" i="4"/>
  <c r="Q465" i="6" s="1"/>
  <c r="Q365" i="4"/>
  <c r="Q362" i="6" s="1"/>
  <c r="Q63" i="4"/>
  <c r="Q63" i="6" s="1"/>
  <c r="K166" i="4"/>
  <c r="K167" i="6" s="1"/>
  <c r="K266" i="4"/>
  <c r="K264" i="6" s="1"/>
  <c r="K468" i="4"/>
  <c r="K467" i="6" s="1"/>
  <c r="K367" i="4"/>
  <c r="K364" i="6" s="1"/>
  <c r="K65" i="4"/>
  <c r="K65" i="6" s="1"/>
  <c r="E168" i="4"/>
  <c r="E169" i="6" s="1"/>
  <c r="E268" i="4"/>
  <c r="E266" i="6" s="1"/>
  <c r="E470" i="4"/>
  <c r="E469" i="6" s="1"/>
  <c r="E369" i="4"/>
  <c r="E366" i="6" s="1"/>
  <c r="E67" i="4"/>
  <c r="E67" i="6" s="1"/>
  <c r="N169" i="4"/>
  <c r="N170" i="6" s="1"/>
  <c r="N269" i="4"/>
  <c r="N267" i="6" s="1"/>
  <c r="N370" i="4"/>
  <c r="N367" i="6" s="1"/>
  <c r="N471" i="4"/>
  <c r="N470" i="6" s="1"/>
  <c r="N68" i="4"/>
  <c r="N68" i="6" s="1"/>
  <c r="H171" i="4"/>
  <c r="H172" i="6" s="1"/>
  <c r="H271" i="4"/>
  <c r="H269" i="6" s="1"/>
  <c r="H473" i="4"/>
  <c r="H472" i="6" s="1"/>
  <c r="H70" i="4"/>
  <c r="H70" i="6" s="1"/>
  <c r="H372" i="4"/>
  <c r="H369" i="6" s="1"/>
  <c r="Q172" i="4"/>
  <c r="Q173" i="6" s="1"/>
  <c r="Q272" i="4"/>
  <c r="Q270" i="6" s="1"/>
  <c r="Q474" i="4"/>
  <c r="Q473" i="6" s="1"/>
  <c r="Q373" i="4"/>
  <c r="Q370" i="6" s="1"/>
  <c r="Q71" i="4"/>
  <c r="Q71" i="6" s="1"/>
  <c r="R173" i="4"/>
  <c r="R174" i="6" s="1"/>
  <c r="R273" i="4"/>
  <c r="R271" i="6" s="1"/>
  <c r="R374" i="4"/>
  <c r="R371" i="6" s="1"/>
  <c r="R72" i="4"/>
  <c r="R72" i="6" s="1"/>
  <c r="R475" i="4"/>
  <c r="R474" i="6" s="1"/>
  <c r="D175" i="4"/>
  <c r="D176" i="6" s="1"/>
  <c r="D275" i="4"/>
  <c r="D273" i="6" s="1"/>
  <c r="D477" i="4"/>
  <c r="D476" i="6" s="1"/>
  <c r="D376" i="4"/>
  <c r="D373" i="6" s="1"/>
  <c r="D74" i="4"/>
  <c r="D74" i="6" s="1"/>
  <c r="M176" i="4"/>
  <c r="M177" i="6" s="1"/>
  <c r="M276" i="4"/>
  <c r="M274" i="6" s="1"/>
  <c r="M478" i="4"/>
  <c r="M477" i="6" s="1"/>
  <c r="M377" i="4"/>
  <c r="M374" i="6" s="1"/>
  <c r="M75" i="4"/>
  <c r="M75" i="6" s="1"/>
  <c r="G178" i="4"/>
  <c r="G179" i="6" s="1"/>
  <c r="G278" i="4"/>
  <c r="G276" i="6" s="1"/>
  <c r="G379" i="4"/>
  <c r="G376" i="6" s="1"/>
  <c r="G480" i="4"/>
  <c r="G479" i="6" s="1"/>
  <c r="G77" i="4"/>
  <c r="G77" i="6" s="1"/>
  <c r="P179" i="4"/>
  <c r="P180" i="6" s="1"/>
  <c r="P279" i="4"/>
  <c r="P277" i="6" s="1"/>
  <c r="P481" i="4"/>
  <c r="P480" i="6" s="1"/>
  <c r="P78" i="4"/>
  <c r="P78" i="6" s="1"/>
  <c r="P380" i="4"/>
  <c r="P377" i="6" s="1"/>
  <c r="Q180" i="4"/>
  <c r="Q181" i="6" s="1"/>
  <c r="Q280" i="4"/>
  <c r="Q278" i="6" s="1"/>
  <c r="Q482" i="4"/>
  <c r="Q481" i="6" s="1"/>
  <c r="Q381" i="4"/>
  <c r="Q378" i="6" s="1"/>
  <c r="Q79" i="4"/>
  <c r="Q79" i="6" s="1"/>
  <c r="K182" i="4"/>
  <c r="K183" i="6" s="1"/>
  <c r="K282" i="4"/>
  <c r="K280" i="6" s="1"/>
  <c r="K484" i="4"/>
  <c r="K483" i="6" s="1"/>
  <c r="K383" i="4"/>
  <c r="K380" i="6" s="1"/>
  <c r="K81" i="4"/>
  <c r="K81" i="6" s="1"/>
  <c r="E184" i="4"/>
  <c r="E185" i="6" s="1"/>
  <c r="E284" i="4"/>
  <c r="E282" i="6" s="1"/>
  <c r="E486" i="4"/>
  <c r="E485" i="6" s="1"/>
  <c r="E83" i="4"/>
  <c r="E83" i="6" s="1"/>
  <c r="E385" i="4"/>
  <c r="E382" i="6" s="1"/>
  <c r="N185" i="4"/>
  <c r="N186" i="6" s="1"/>
  <c r="N285" i="4"/>
  <c r="N283" i="6" s="1"/>
  <c r="N487" i="4"/>
  <c r="N486" i="6" s="1"/>
  <c r="N386" i="4"/>
  <c r="N383" i="6" s="1"/>
  <c r="N84" i="4"/>
  <c r="N84" i="6" s="1"/>
  <c r="H187" i="4"/>
  <c r="H188" i="6" s="1"/>
  <c r="H287" i="4"/>
  <c r="H285" i="6" s="1"/>
  <c r="H489" i="4"/>
  <c r="H488" i="6" s="1"/>
  <c r="H388" i="4"/>
  <c r="H385" i="6" s="1"/>
  <c r="H86" i="4"/>
  <c r="H86" i="6" s="1"/>
  <c r="Q188" i="4"/>
  <c r="Q189" i="6" s="1"/>
  <c r="Q288" i="4"/>
  <c r="Q286" i="6" s="1"/>
  <c r="Q490" i="4"/>
  <c r="Q489" i="6" s="1"/>
  <c r="Q87" i="4"/>
  <c r="Q87" i="6" s="1"/>
  <c r="Q389" i="4"/>
  <c r="Q386" i="6" s="1"/>
  <c r="K190" i="4"/>
  <c r="K191" i="6" s="1"/>
  <c r="K290" i="4"/>
  <c r="K288" i="6" s="1"/>
  <c r="K492" i="4"/>
  <c r="K491" i="6" s="1"/>
  <c r="K391" i="4"/>
  <c r="K388" i="6" s="1"/>
  <c r="K89" i="4"/>
  <c r="K89" i="6" s="1"/>
  <c r="E192" i="4"/>
  <c r="E193" i="6" s="1"/>
  <c r="E292" i="4"/>
  <c r="E290" i="6" s="1"/>
  <c r="E494" i="4"/>
  <c r="E493" i="6" s="1"/>
  <c r="E393" i="4"/>
  <c r="E390" i="6" s="1"/>
  <c r="E91" i="4"/>
  <c r="E91" i="6" s="1"/>
  <c r="F193" i="4"/>
  <c r="F194" i="6" s="1"/>
  <c r="F293" i="4"/>
  <c r="F291" i="6" s="1"/>
  <c r="F495" i="4"/>
  <c r="F494" i="6" s="1"/>
  <c r="F394" i="4"/>
  <c r="F391" i="6" s="1"/>
  <c r="F92" i="4"/>
  <c r="F92" i="6" s="1"/>
  <c r="O194" i="4"/>
  <c r="O195" i="6" s="1"/>
  <c r="O294" i="4"/>
  <c r="O292" i="6" s="1"/>
  <c r="O496" i="4"/>
  <c r="O495" i="6" s="1"/>
  <c r="O93" i="4"/>
  <c r="O93" i="6" s="1"/>
  <c r="O395" i="4"/>
  <c r="O392" i="6" s="1"/>
  <c r="I196" i="4"/>
  <c r="I197" i="6" s="1"/>
  <c r="I296" i="4"/>
  <c r="I294" i="6" s="1"/>
  <c r="I498" i="4"/>
  <c r="I497" i="6" s="1"/>
  <c r="I397" i="4"/>
  <c r="I394" i="6" s="1"/>
  <c r="I95" i="4"/>
  <c r="I95" i="6" s="1"/>
  <c r="J197" i="4"/>
  <c r="J198" i="6" s="1"/>
  <c r="J297" i="4"/>
  <c r="J295" i="6" s="1"/>
  <c r="J96" i="4"/>
  <c r="J96" i="6" s="1"/>
  <c r="J398" i="4"/>
  <c r="J395" i="6" s="1"/>
  <c r="J499" i="4"/>
  <c r="J498" i="6" s="1"/>
  <c r="K459" i="4"/>
  <c r="K458" i="6" s="1"/>
  <c r="K358" i="4"/>
  <c r="K355" i="6" s="1"/>
  <c r="K257" i="4"/>
  <c r="K255" i="6" s="1"/>
  <c r="K157" i="4"/>
  <c r="K158" i="6" s="1"/>
  <c r="K56" i="4"/>
  <c r="K56" i="6" s="1"/>
  <c r="E360" i="4"/>
  <c r="E357" i="6" s="1"/>
  <c r="E259" i="4"/>
  <c r="E257" i="6" s="1"/>
  <c r="E58" i="4"/>
  <c r="E58" i="6" s="1"/>
  <c r="E461" i="4"/>
  <c r="E460" i="6" s="1"/>
  <c r="E159" i="4"/>
  <c r="E160" i="6" s="1"/>
  <c r="F462" i="4"/>
  <c r="F461" i="6" s="1"/>
  <c r="F160" i="4"/>
  <c r="F161" i="6" s="1"/>
  <c r="F59" i="4"/>
  <c r="F59" i="6" s="1"/>
  <c r="F361" i="4"/>
  <c r="F358" i="6" s="1"/>
  <c r="F260" i="4"/>
  <c r="F258" i="6" s="1"/>
  <c r="G362" i="4"/>
  <c r="G359" i="6" s="1"/>
  <c r="G261" i="4"/>
  <c r="G259" i="6" s="1"/>
  <c r="G60" i="4"/>
  <c r="G60" i="6" s="1"/>
  <c r="G463" i="4"/>
  <c r="G462" i="6" s="1"/>
  <c r="G161" i="4"/>
  <c r="G162" i="6" s="1"/>
  <c r="P162" i="4"/>
  <c r="P163" i="6" s="1"/>
  <c r="P464" i="4"/>
  <c r="P463" i="6" s="1"/>
  <c r="P262" i="4"/>
  <c r="P260" i="6" s="1"/>
  <c r="P363" i="4"/>
  <c r="P360" i="6" s="1"/>
  <c r="P61" i="4"/>
  <c r="P61" i="6" s="1"/>
  <c r="R164" i="4"/>
  <c r="R165" i="6" s="1"/>
  <c r="R63" i="4"/>
  <c r="R63" i="6" s="1"/>
  <c r="R466" i="4"/>
  <c r="R465" i="6" s="1"/>
  <c r="R264" i="4"/>
  <c r="R262" i="6" s="1"/>
  <c r="R365" i="4"/>
  <c r="R362" i="6" s="1"/>
  <c r="L468" i="4"/>
  <c r="L467" i="6" s="1"/>
  <c r="L65" i="4"/>
  <c r="L65" i="6" s="1"/>
  <c r="L367" i="4"/>
  <c r="L364" i="6" s="1"/>
  <c r="L266" i="4"/>
  <c r="L264" i="6" s="1"/>
  <c r="L166" i="4"/>
  <c r="L167" i="6" s="1"/>
  <c r="N470" i="4"/>
  <c r="N469" i="6" s="1"/>
  <c r="N369" i="4"/>
  <c r="N366" i="6" s="1"/>
  <c r="N168" i="4"/>
  <c r="N169" i="6" s="1"/>
  <c r="N268" i="4"/>
  <c r="N266" i="6" s="1"/>
  <c r="N67" i="4"/>
  <c r="N67" i="6" s="1"/>
  <c r="H270" i="4"/>
  <c r="H268" i="6" s="1"/>
  <c r="H472" i="4"/>
  <c r="H471" i="6" s="1"/>
  <c r="H170" i="4"/>
  <c r="H171" i="6" s="1"/>
  <c r="H69" i="4"/>
  <c r="H69" i="6" s="1"/>
  <c r="H371" i="4"/>
  <c r="H368" i="6" s="1"/>
  <c r="Q70" i="4"/>
  <c r="Q70" i="6" s="1"/>
  <c r="Q372" i="4"/>
  <c r="Q369" i="6" s="1"/>
  <c r="Q171" i="4"/>
  <c r="Q172" i="6" s="1"/>
  <c r="Q473" i="4"/>
  <c r="Q472" i="6" s="1"/>
  <c r="Q271" i="4"/>
  <c r="Q269" i="6" s="1"/>
  <c r="K173" i="4"/>
  <c r="K174" i="6" s="1"/>
  <c r="K475" i="4"/>
  <c r="K474" i="6" s="1"/>
  <c r="K273" i="4"/>
  <c r="K271" i="6" s="1"/>
  <c r="K374" i="4"/>
  <c r="K371" i="6" s="1"/>
  <c r="K72" i="4"/>
  <c r="K72" i="6" s="1"/>
  <c r="M175" i="4"/>
  <c r="M176" i="6" s="1"/>
  <c r="M477" i="4"/>
  <c r="M476" i="6" s="1"/>
  <c r="M74" i="4"/>
  <c r="M74" i="6" s="1"/>
  <c r="M376" i="4"/>
  <c r="M373" i="6" s="1"/>
  <c r="M275" i="4"/>
  <c r="M273" i="6" s="1"/>
  <c r="O177" i="4"/>
  <c r="O178" i="6" s="1"/>
  <c r="O277" i="4"/>
  <c r="O275" i="6" s="1"/>
  <c r="O479" i="4"/>
  <c r="O478" i="6" s="1"/>
  <c r="O76" i="4"/>
  <c r="O76" i="6" s="1"/>
  <c r="O378" i="4"/>
  <c r="O375" i="6" s="1"/>
  <c r="H278" i="4"/>
  <c r="H276" i="6" s="1"/>
  <c r="H77" i="4"/>
  <c r="H77" i="6" s="1"/>
  <c r="H379" i="4"/>
  <c r="H376" i="6" s="1"/>
  <c r="H178" i="4"/>
  <c r="H179" i="6" s="1"/>
  <c r="H480" i="4"/>
  <c r="H479" i="6" s="1"/>
  <c r="Q179" i="4"/>
  <c r="Q180" i="6" s="1"/>
  <c r="Q481" i="4"/>
  <c r="Q480" i="6" s="1"/>
  <c r="Q380" i="4"/>
  <c r="Q377" i="6" s="1"/>
  <c r="Q78" i="4"/>
  <c r="Q78" i="6" s="1"/>
  <c r="Q279" i="4"/>
  <c r="Q277" i="6" s="1"/>
  <c r="R381" i="4"/>
  <c r="R378" i="6" s="1"/>
  <c r="R180" i="4"/>
  <c r="R181" i="6" s="1"/>
  <c r="R482" i="4"/>
  <c r="R481" i="6" s="1"/>
  <c r="R79" i="4"/>
  <c r="R79" i="6" s="1"/>
  <c r="R280" i="4"/>
  <c r="R278" i="6" s="1"/>
  <c r="D182" i="4"/>
  <c r="D183" i="6" s="1"/>
  <c r="D282" i="4"/>
  <c r="D280" i="6" s="1"/>
  <c r="D383" i="4"/>
  <c r="D380" i="6" s="1"/>
  <c r="D81" i="4"/>
  <c r="D81" i="6" s="1"/>
  <c r="D484" i="4"/>
  <c r="D483" i="6" s="1"/>
  <c r="L282" i="4"/>
  <c r="L280" i="6" s="1"/>
  <c r="L182" i="4"/>
  <c r="L183" i="6" s="1"/>
  <c r="L81" i="4"/>
  <c r="L81" i="6" s="1"/>
  <c r="L383" i="4"/>
  <c r="L380" i="6" s="1"/>
  <c r="L484" i="4"/>
  <c r="L483" i="6" s="1"/>
  <c r="E283" i="4"/>
  <c r="E281" i="6" s="1"/>
  <c r="E183" i="4"/>
  <c r="E184" i="6" s="1"/>
  <c r="E384" i="4"/>
  <c r="E381" i="6" s="1"/>
  <c r="E82" i="4"/>
  <c r="E82" i="6" s="1"/>
  <c r="E485" i="4"/>
  <c r="E484" i="6" s="1"/>
  <c r="M485" i="4"/>
  <c r="M484" i="6" s="1"/>
  <c r="M283" i="4"/>
  <c r="M281" i="6" s="1"/>
  <c r="M82" i="4"/>
  <c r="M82" i="6" s="1"/>
  <c r="M384" i="4"/>
  <c r="M381" i="6" s="1"/>
  <c r="M183" i="4"/>
  <c r="M184" i="6" s="1"/>
  <c r="F184" i="4"/>
  <c r="F185" i="6" s="1"/>
  <c r="F83" i="4"/>
  <c r="F83" i="6" s="1"/>
  <c r="F385" i="4"/>
  <c r="F382" i="6" s="1"/>
  <c r="F486" i="4"/>
  <c r="F485" i="6" s="1"/>
  <c r="F284" i="4"/>
  <c r="F282" i="6" s="1"/>
  <c r="N385" i="4"/>
  <c r="N382" i="6" s="1"/>
  <c r="N83" i="4"/>
  <c r="N83" i="6" s="1"/>
  <c r="N486" i="4"/>
  <c r="N485" i="6" s="1"/>
  <c r="N184" i="4"/>
  <c r="N185" i="6" s="1"/>
  <c r="N284" i="4"/>
  <c r="N282" i="6" s="1"/>
  <c r="G386" i="4"/>
  <c r="G383" i="6" s="1"/>
  <c r="G487" i="4"/>
  <c r="G486" i="6" s="1"/>
  <c r="G185" i="4"/>
  <c r="G186" i="6" s="1"/>
  <c r="G285" i="4"/>
  <c r="G283" i="6" s="1"/>
  <c r="G84" i="4"/>
  <c r="G84" i="6" s="1"/>
  <c r="O487" i="4"/>
  <c r="O486" i="6" s="1"/>
  <c r="O386" i="4"/>
  <c r="O383" i="6" s="1"/>
  <c r="O285" i="4"/>
  <c r="O283" i="6" s="1"/>
  <c r="O185" i="4"/>
  <c r="O186" i="6" s="1"/>
  <c r="O84" i="4"/>
  <c r="O84" i="6" s="1"/>
  <c r="I287" i="4"/>
  <c r="I285" i="6" s="1"/>
  <c r="I489" i="4"/>
  <c r="I488" i="6" s="1"/>
  <c r="I187" i="4"/>
  <c r="I188" i="6" s="1"/>
  <c r="I86" i="4"/>
  <c r="I86" i="6" s="1"/>
  <c r="I388" i="4"/>
  <c r="I385" i="6" s="1"/>
  <c r="Q489" i="4"/>
  <c r="Q488" i="6" s="1"/>
  <c r="Q187" i="4"/>
  <c r="Q188" i="6" s="1"/>
  <c r="Q287" i="4"/>
  <c r="Q285" i="6" s="1"/>
  <c r="Q86" i="4"/>
  <c r="Q86" i="6" s="1"/>
  <c r="Q388" i="4"/>
  <c r="Q385" i="6" s="1"/>
  <c r="J188" i="4"/>
  <c r="J189" i="6" s="1"/>
  <c r="J389" i="4"/>
  <c r="J386" i="6" s="1"/>
  <c r="J87" i="4"/>
  <c r="J87" i="6" s="1"/>
  <c r="J490" i="4"/>
  <c r="J489" i="6" s="1"/>
  <c r="J288" i="4"/>
  <c r="J286" i="6" s="1"/>
  <c r="R490" i="4"/>
  <c r="R489" i="6" s="1"/>
  <c r="R87" i="4"/>
  <c r="R87" i="6" s="1"/>
  <c r="R389" i="4"/>
  <c r="R386" i="6" s="1"/>
  <c r="R288" i="4"/>
  <c r="R286" i="6" s="1"/>
  <c r="R188" i="4"/>
  <c r="R189" i="6" s="1"/>
  <c r="K390" i="4"/>
  <c r="K387" i="6" s="1"/>
  <c r="K189" i="4"/>
  <c r="K190" i="6" s="1"/>
  <c r="K491" i="4"/>
  <c r="K490" i="6" s="1"/>
  <c r="K289" i="4"/>
  <c r="K287" i="6" s="1"/>
  <c r="K88" i="4"/>
  <c r="K88" i="6" s="1"/>
  <c r="D190" i="4"/>
  <c r="D191" i="6" s="1"/>
  <c r="D391" i="4"/>
  <c r="D388" i="6" s="1"/>
  <c r="D492" i="4"/>
  <c r="D491" i="6" s="1"/>
  <c r="D290" i="4"/>
  <c r="D288" i="6" s="1"/>
  <c r="D89" i="4"/>
  <c r="D89" i="6" s="1"/>
  <c r="L190" i="4"/>
  <c r="L191" i="6" s="1"/>
  <c r="L290" i="4"/>
  <c r="L288" i="6" s="1"/>
  <c r="L492" i="4"/>
  <c r="L491" i="6" s="1"/>
  <c r="L89" i="4"/>
  <c r="L89" i="6" s="1"/>
  <c r="L391" i="4"/>
  <c r="L388" i="6" s="1"/>
  <c r="E291" i="4"/>
  <c r="E289" i="6" s="1"/>
  <c r="E191" i="4"/>
  <c r="E192" i="6" s="1"/>
  <c r="E90" i="4"/>
  <c r="E90" i="6" s="1"/>
  <c r="E493" i="4"/>
  <c r="E492" i="6" s="1"/>
  <c r="E392" i="4"/>
  <c r="E389" i="6" s="1"/>
  <c r="M191" i="4"/>
  <c r="M192" i="6" s="1"/>
  <c r="M493" i="4"/>
  <c r="M492" i="6" s="1"/>
  <c r="M291" i="4"/>
  <c r="M289" i="6" s="1"/>
  <c r="M392" i="4"/>
  <c r="M389" i="6" s="1"/>
  <c r="M90" i="4"/>
  <c r="M90" i="6" s="1"/>
  <c r="F292" i="4"/>
  <c r="F290" i="6" s="1"/>
  <c r="F192" i="4"/>
  <c r="F193" i="6" s="1"/>
  <c r="F393" i="4"/>
  <c r="F390" i="6" s="1"/>
  <c r="F91" i="4"/>
  <c r="F91" i="6" s="1"/>
  <c r="F494" i="4"/>
  <c r="F493" i="6" s="1"/>
  <c r="N192" i="4"/>
  <c r="N193" i="6" s="1"/>
  <c r="N494" i="4"/>
  <c r="N493" i="6" s="1"/>
  <c r="N91" i="4"/>
  <c r="N91" i="6" s="1"/>
  <c r="N393" i="4"/>
  <c r="N390" i="6" s="1"/>
  <c r="N292" i="4"/>
  <c r="N290" i="6" s="1"/>
  <c r="G394" i="4"/>
  <c r="G391" i="6" s="1"/>
  <c r="G92" i="4"/>
  <c r="G92" i="6" s="1"/>
  <c r="G193" i="4"/>
  <c r="G194" i="6" s="1"/>
  <c r="G495" i="4"/>
  <c r="G494" i="6" s="1"/>
  <c r="G293" i="4"/>
  <c r="G291" i="6" s="1"/>
  <c r="O495" i="4"/>
  <c r="O494" i="6" s="1"/>
  <c r="O394" i="4"/>
  <c r="O391" i="6" s="1"/>
  <c r="O293" i="4"/>
  <c r="O291" i="6" s="1"/>
  <c r="O193" i="4"/>
  <c r="O194" i="6" s="1"/>
  <c r="O92" i="4"/>
  <c r="O92" i="6" s="1"/>
  <c r="H395" i="4"/>
  <c r="H392" i="6" s="1"/>
  <c r="H496" i="4"/>
  <c r="H495" i="6" s="1"/>
  <c r="H93" i="4"/>
  <c r="H93" i="6" s="1"/>
  <c r="H294" i="4"/>
  <c r="H292" i="6" s="1"/>
  <c r="H194" i="4"/>
  <c r="H195" i="6" s="1"/>
  <c r="P194" i="4"/>
  <c r="P195" i="6" s="1"/>
  <c r="P294" i="4"/>
  <c r="P292" i="6" s="1"/>
  <c r="P496" i="4"/>
  <c r="P495" i="6" s="1"/>
  <c r="P93" i="4"/>
  <c r="P93" i="6" s="1"/>
  <c r="P395" i="4"/>
  <c r="P392" i="6" s="1"/>
  <c r="I295" i="4"/>
  <c r="I293" i="6" s="1"/>
  <c r="I94" i="4"/>
  <c r="I94" i="6" s="1"/>
  <c r="I497" i="4"/>
  <c r="I496" i="6" s="1"/>
  <c r="I396" i="4"/>
  <c r="I393" i="6" s="1"/>
  <c r="I195" i="4"/>
  <c r="I196" i="6" s="1"/>
  <c r="Q497" i="4"/>
  <c r="Q496" i="6" s="1"/>
  <c r="Q295" i="4"/>
  <c r="Q293" i="6" s="1"/>
  <c r="Q396" i="4"/>
  <c r="Q393" i="6" s="1"/>
  <c r="Q195" i="4"/>
  <c r="Q196" i="6" s="1"/>
  <c r="Q94" i="4"/>
  <c r="Q94" i="6" s="1"/>
  <c r="J196" i="4"/>
  <c r="J197" i="6" s="1"/>
  <c r="J498" i="4"/>
  <c r="J497" i="6" s="1"/>
  <c r="J95" i="4"/>
  <c r="J95" i="6" s="1"/>
  <c r="J397" i="4"/>
  <c r="J394" i="6" s="1"/>
  <c r="J296" i="4"/>
  <c r="J294" i="6" s="1"/>
  <c r="R196" i="4"/>
  <c r="R197" i="6" s="1"/>
  <c r="R498" i="4"/>
  <c r="R497" i="6" s="1"/>
  <c r="R397" i="4"/>
  <c r="R394" i="6" s="1"/>
  <c r="R95" i="4"/>
  <c r="R95" i="6" s="1"/>
  <c r="R296" i="4"/>
  <c r="R294" i="6" s="1"/>
  <c r="K96" i="4"/>
  <c r="K96" i="6" s="1"/>
  <c r="K499" i="4"/>
  <c r="K498" i="6" s="1"/>
  <c r="K398" i="4"/>
  <c r="K395" i="6" s="1"/>
  <c r="K197" i="4"/>
  <c r="K198" i="6" s="1"/>
  <c r="K297" i="4"/>
  <c r="K295" i="6" s="1"/>
  <c r="D399" i="4"/>
  <c r="D396" i="6" s="1"/>
  <c r="D198" i="4"/>
  <c r="D199" i="6" s="1"/>
  <c r="D500" i="4"/>
  <c r="D499" i="6" s="1"/>
  <c r="D97" i="4"/>
  <c r="D97" i="6" s="1"/>
  <c r="D298" i="4"/>
  <c r="D296" i="6" s="1"/>
  <c r="L399" i="4"/>
  <c r="L396" i="6" s="1"/>
  <c r="L500" i="4"/>
  <c r="L499" i="6" s="1"/>
  <c r="L298" i="4"/>
  <c r="L296" i="6" s="1"/>
  <c r="L97" i="4"/>
  <c r="L97" i="6" s="1"/>
  <c r="L198" i="4"/>
  <c r="L199" i="6" s="1"/>
  <c r="D459" i="4"/>
  <c r="D458" i="6" s="1"/>
  <c r="D56" i="4"/>
  <c r="D56" i="6" s="1"/>
  <c r="D157" i="4"/>
  <c r="D158" i="6" s="1"/>
  <c r="D358" i="4"/>
  <c r="D355" i="6" s="1"/>
  <c r="D257" i="4"/>
  <c r="D255" i="6" s="1"/>
  <c r="L459" i="4"/>
  <c r="L458" i="6" s="1"/>
  <c r="L56" i="4"/>
  <c r="L56" i="6" s="1"/>
  <c r="L157" i="4"/>
  <c r="L158" i="6" s="1"/>
  <c r="L358" i="4"/>
  <c r="L355" i="6" s="1"/>
  <c r="L257" i="4"/>
  <c r="L255" i="6" s="1"/>
  <c r="E460" i="4"/>
  <c r="E459" i="6" s="1"/>
  <c r="E57" i="4"/>
  <c r="E57" i="6" s="1"/>
  <c r="E158" i="4"/>
  <c r="E159" i="6" s="1"/>
  <c r="E359" i="4"/>
  <c r="E356" i="6" s="1"/>
  <c r="E258" i="4"/>
  <c r="E256" i="6" s="1"/>
  <c r="M460" i="4"/>
  <c r="M459" i="6" s="1"/>
  <c r="M57" i="4"/>
  <c r="M57" i="6" s="1"/>
  <c r="M158" i="4"/>
  <c r="M159" i="6" s="1"/>
  <c r="M359" i="4"/>
  <c r="M356" i="6" s="1"/>
  <c r="M258" i="4"/>
  <c r="M256" i="6" s="1"/>
  <c r="F461" i="4"/>
  <c r="F460" i="6" s="1"/>
  <c r="F58" i="4"/>
  <c r="F58" i="6" s="1"/>
  <c r="F159" i="4"/>
  <c r="F160" i="6" s="1"/>
  <c r="F360" i="4"/>
  <c r="F357" i="6" s="1"/>
  <c r="F259" i="4"/>
  <c r="F257" i="6" s="1"/>
  <c r="N461" i="4"/>
  <c r="N460" i="6" s="1"/>
  <c r="N58" i="4"/>
  <c r="N58" i="6" s="1"/>
  <c r="N159" i="4"/>
  <c r="N160" i="6" s="1"/>
  <c r="N360" i="4"/>
  <c r="N357" i="6" s="1"/>
  <c r="N259" i="4"/>
  <c r="N257" i="6" s="1"/>
  <c r="G462" i="4"/>
  <c r="G461" i="6" s="1"/>
  <c r="G59" i="4"/>
  <c r="G59" i="6" s="1"/>
  <c r="G160" i="4"/>
  <c r="G161" i="6" s="1"/>
  <c r="G361" i="4"/>
  <c r="G358" i="6" s="1"/>
  <c r="G260" i="4"/>
  <c r="G258" i="6" s="1"/>
  <c r="O462" i="4"/>
  <c r="O461" i="6" s="1"/>
  <c r="O59" i="4"/>
  <c r="O59" i="6" s="1"/>
  <c r="O160" i="4"/>
  <c r="O161" i="6" s="1"/>
  <c r="O361" i="4"/>
  <c r="O358" i="6" s="1"/>
  <c r="O260" i="4"/>
  <c r="O258" i="6" s="1"/>
  <c r="H463" i="4"/>
  <c r="H462" i="6" s="1"/>
  <c r="H60" i="4"/>
  <c r="H60" i="6" s="1"/>
  <c r="H161" i="4"/>
  <c r="H162" i="6" s="1"/>
  <c r="H362" i="4"/>
  <c r="H359" i="6" s="1"/>
  <c r="H261" i="4"/>
  <c r="H259" i="6" s="1"/>
  <c r="P463" i="4"/>
  <c r="P462" i="6" s="1"/>
  <c r="P60" i="4"/>
  <c r="P60" i="6" s="1"/>
  <c r="P161" i="4"/>
  <c r="P162" i="6" s="1"/>
  <c r="P362" i="4"/>
  <c r="P359" i="6" s="1"/>
  <c r="P261" i="4"/>
  <c r="P259" i="6" s="1"/>
  <c r="I464" i="4"/>
  <c r="I463" i="6" s="1"/>
  <c r="I61" i="4"/>
  <c r="I61" i="6" s="1"/>
  <c r="I162" i="4"/>
  <c r="I163" i="6" s="1"/>
  <c r="I363" i="4"/>
  <c r="I360" i="6" s="1"/>
  <c r="I262" i="4"/>
  <c r="I260" i="6" s="1"/>
  <c r="Q464" i="4"/>
  <c r="Q463" i="6" s="1"/>
  <c r="Q61" i="4"/>
  <c r="Q61" i="6" s="1"/>
  <c r="Q162" i="4"/>
  <c r="Q163" i="6" s="1"/>
  <c r="Q363" i="4"/>
  <c r="Q360" i="6" s="1"/>
  <c r="Q262" i="4"/>
  <c r="Q260" i="6" s="1"/>
  <c r="J465" i="4"/>
  <c r="J464" i="6" s="1"/>
  <c r="J62" i="4"/>
  <c r="J62" i="6" s="1"/>
  <c r="J163" i="4"/>
  <c r="J164" i="6" s="1"/>
  <c r="J364" i="4"/>
  <c r="J361" i="6" s="1"/>
  <c r="J263" i="4"/>
  <c r="J261" i="6" s="1"/>
  <c r="R465" i="4"/>
  <c r="R464" i="6" s="1"/>
  <c r="R62" i="4"/>
  <c r="R62" i="6" s="1"/>
  <c r="R163" i="4"/>
  <c r="R164" i="6" s="1"/>
  <c r="R364" i="4"/>
  <c r="R361" i="6" s="1"/>
  <c r="R263" i="4"/>
  <c r="R261" i="6" s="1"/>
  <c r="K466" i="4"/>
  <c r="K465" i="6" s="1"/>
  <c r="K63" i="4"/>
  <c r="K63" i="6" s="1"/>
  <c r="K164" i="4"/>
  <c r="K165" i="6" s="1"/>
  <c r="K365" i="4"/>
  <c r="K362" i="6" s="1"/>
  <c r="K264" i="4"/>
  <c r="K262" i="6" s="1"/>
  <c r="D467" i="4"/>
  <c r="D466" i="6" s="1"/>
  <c r="D64" i="4"/>
  <c r="D64" i="6" s="1"/>
  <c r="D165" i="4"/>
  <c r="D166" i="6" s="1"/>
  <c r="D366" i="4"/>
  <c r="D363" i="6" s="1"/>
  <c r="D265" i="4"/>
  <c r="D263" i="6" s="1"/>
  <c r="L467" i="4"/>
  <c r="L466" i="6" s="1"/>
  <c r="L64" i="4"/>
  <c r="L64" i="6" s="1"/>
  <c r="L165" i="4"/>
  <c r="L166" i="6" s="1"/>
  <c r="L366" i="4"/>
  <c r="L363" i="6" s="1"/>
  <c r="L265" i="4"/>
  <c r="L263" i="6" s="1"/>
  <c r="E468" i="4"/>
  <c r="E467" i="6" s="1"/>
  <c r="E65" i="4"/>
  <c r="E65" i="6" s="1"/>
  <c r="E166" i="4"/>
  <c r="E167" i="6" s="1"/>
  <c r="E266" i="4"/>
  <c r="E264" i="6" s="1"/>
  <c r="E367" i="4"/>
  <c r="E364" i="6" s="1"/>
  <c r="M468" i="4"/>
  <c r="M467" i="6" s="1"/>
  <c r="M65" i="4"/>
  <c r="M65" i="6" s="1"/>
  <c r="M166" i="4"/>
  <c r="M167" i="6" s="1"/>
  <c r="M367" i="4"/>
  <c r="M364" i="6" s="1"/>
  <c r="M266" i="4"/>
  <c r="M264" i="6" s="1"/>
  <c r="F469" i="4"/>
  <c r="F468" i="6" s="1"/>
  <c r="F66" i="4"/>
  <c r="F66" i="6" s="1"/>
  <c r="F167" i="4"/>
  <c r="F168" i="6" s="1"/>
  <c r="F368" i="4"/>
  <c r="F365" i="6" s="1"/>
  <c r="F267" i="4"/>
  <c r="F265" i="6" s="1"/>
  <c r="N469" i="4"/>
  <c r="N468" i="6" s="1"/>
  <c r="N66" i="4"/>
  <c r="N66" i="6" s="1"/>
  <c r="N167" i="4"/>
  <c r="N168" i="6" s="1"/>
  <c r="N368" i="4"/>
  <c r="N365" i="6" s="1"/>
  <c r="N267" i="4"/>
  <c r="N265" i="6" s="1"/>
  <c r="G470" i="4"/>
  <c r="G469" i="6" s="1"/>
  <c r="G67" i="4"/>
  <c r="G67" i="6" s="1"/>
  <c r="G168" i="4"/>
  <c r="G169" i="6" s="1"/>
  <c r="G369" i="4"/>
  <c r="G366" i="6" s="1"/>
  <c r="G268" i="4"/>
  <c r="G266" i="6" s="1"/>
  <c r="O470" i="4"/>
  <c r="O469" i="6" s="1"/>
  <c r="O67" i="4"/>
  <c r="O67" i="6" s="1"/>
  <c r="O168" i="4"/>
  <c r="O169" i="6" s="1"/>
  <c r="O369" i="4"/>
  <c r="O366" i="6" s="1"/>
  <c r="O268" i="4"/>
  <c r="O266" i="6" s="1"/>
  <c r="H471" i="4"/>
  <c r="H470" i="6" s="1"/>
  <c r="H68" i="4"/>
  <c r="H68" i="6" s="1"/>
  <c r="H169" i="4"/>
  <c r="H170" i="6" s="1"/>
  <c r="H370" i="4"/>
  <c r="H367" i="6" s="1"/>
  <c r="H269" i="4"/>
  <c r="H267" i="6" s="1"/>
  <c r="P471" i="4"/>
  <c r="P470" i="6" s="1"/>
  <c r="P68" i="4"/>
  <c r="P68" i="6" s="1"/>
  <c r="P169" i="4"/>
  <c r="P170" i="6" s="1"/>
  <c r="P269" i="4"/>
  <c r="P267" i="6" s="1"/>
  <c r="P370" i="4"/>
  <c r="P367" i="6" s="1"/>
  <c r="I472" i="4"/>
  <c r="I471" i="6" s="1"/>
  <c r="I69" i="4"/>
  <c r="I69" i="6" s="1"/>
  <c r="I170" i="4"/>
  <c r="I171" i="6" s="1"/>
  <c r="I270" i="4"/>
  <c r="I268" i="6" s="1"/>
  <c r="I371" i="4"/>
  <c r="I368" i="6" s="1"/>
  <c r="Q472" i="4"/>
  <c r="Q471" i="6" s="1"/>
  <c r="Q170" i="4"/>
  <c r="Q171" i="6" s="1"/>
  <c r="Q371" i="4"/>
  <c r="Q368" i="6" s="1"/>
  <c r="Q270" i="4"/>
  <c r="Q268" i="6" s="1"/>
  <c r="Q69" i="4"/>
  <c r="Q69" i="6" s="1"/>
  <c r="J473" i="4"/>
  <c r="J472" i="6" s="1"/>
  <c r="J171" i="4"/>
  <c r="J172" i="6" s="1"/>
  <c r="J372" i="4"/>
  <c r="J369" i="6" s="1"/>
  <c r="J271" i="4"/>
  <c r="J269" i="6" s="1"/>
  <c r="J70" i="4"/>
  <c r="J70" i="6" s="1"/>
  <c r="R473" i="4"/>
  <c r="R472" i="6" s="1"/>
  <c r="R171" i="4"/>
  <c r="R172" i="6" s="1"/>
  <c r="R70" i="4"/>
  <c r="R70" i="6" s="1"/>
  <c r="R372" i="4"/>
  <c r="R369" i="6" s="1"/>
  <c r="R271" i="4"/>
  <c r="R269" i="6" s="1"/>
  <c r="K474" i="4"/>
  <c r="K473" i="6" s="1"/>
  <c r="K172" i="4"/>
  <c r="K173" i="6" s="1"/>
  <c r="K71" i="4"/>
  <c r="K71" i="6" s="1"/>
  <c r="K373" i="4"/>
  <c r="K370" i="6" s="1"/>
  <c r="K272" i="4"/>
  <c r="K270" i="6" s="1"/>
  <c r="D475" i="4"/>
  <c r="D474" i="6" s="1"/>
  <c r="D173" i="4"/>
  <c r="D174" i="6" s="1"/>
  <c r="D374" i="4"/>
  <c r="D371" i="6" s="1"/>
  <c r="D273" i="4"/>
  <c r="D271" i="6" s="1"/>
  <c r="D72" i="4"/>
  <c r="D72" i="6" s="1"/>
  <c r="L475" i="4"/>
  <c r="L474" i="6" s="1"/>
  <c r="L173" i="4"/>
  <c r="L174" i="6" s="1"/>
  <c r="L374" i="4"/>
  <c r="L371" i="6" s="1"/>
  <c r="L273" i="4"/>
  <c r="L271" i="6" s="1"/>
  <c r="L72" i="4"/>
  <c r="L72" i="6" s="1"/>
  <c r="E476" i="4"/>
  <c r="E475" i="6" s="1"/>
  <c r="E174" i="4"/>
  <c r="E175" i="6" s="1"/>
  <c r="E274" i="4"/>
  <c r="E272" i="6" s="1"/>
  <c r="E73" i="4"/>
  <c r="E73" i="6" s="1"/>
  <c r="E375" i="4"/>
  <c r="E372" i="6" s="1"/>
  <c r="M476" i="4"/>
  <c r="M475" i="6" s="1"/>
  <c r="M174" i="4"/>
  <c r="M175" i="6" s="1"/>
  <c r="M73" i="4"/>
  <c r="M73" i="6" s="1"/>
  <c r="M274" i="4"/>
  <c r="M272" i="6" s="1"/>
  <c r="M375" i="4"/>
  <c r="M372" i="6" s="1"/>
  <c r="F477" i="4"/>
  <c r="F476" i="6" s="1"/>
  <c r="F175" i="4"/>
  <c r="F176" i="6" s="1"/>
  <c r="F376" i="4"/>
  <c r="F373" i="6" s="1"/>
  <c r="F275" i="4"/>
  <c r="F273" i="6" s="1"/>
  <c r="F74" i="4"/>
  <c r="F74" i="6" s="1"/>
  <c r="N477" i="4"/>
  <c r="N476" i="6" s="1"/>
  <c r="N175" i="4"/>
  <c r="N176" i="6" s="1"/>
  <c r="N376" i="4"/>
  <c r="N373" i="6" s="1"/>
  <c r="N275" i="4"/>
  <c r="N273" i="6" s="1"/>
  <c r="N74" i="4"/>
  <c r="N74" i="6" s="1"/>
  <c r="G478" i="4"/>
  <c r="G477" i="6" s="1"/>
  <c r="G176" i="4"/>
  <c r="G177" i="6" s="1"/>
  <c r="G377" i="4"/>
  <c r="G374" i="6" s="1"/>
  <c r="G75" i="4"/>
  <c r="G75" i="6" s="1"/>
  <c r="G276" i="4"/>
  <c r="G274" i="6" s="1"/>
  <c r="O478" i="4"/>
  <c r="O477" i="6" s="1"/>
  <c r="O176" i="4"/>
  <c r="O177" i="6" s="1"/>
  <c r="O75" i="4"/>
  <c r="O75" i="6" s="1"/>
  <c r="O377" i="4"/>
  <c r="O374" i="6" s="1"/>
  <c r="O276" i="4"/>
  <c r="O274" i="6" s="1"/>
  <c r="H479" i="4"/>
  <c r="H478" i="6" s="1"/>
  <c r="H177" i="4"/>
  <c r="H178" i="6" s="1"/>
  <c r="H378" i="4"/>
  <c r="H375" i="6" s="1"/>
  <c r="H277" i="4"/>
  <c r="H275" i="6" s="1"/>
  <c r="H76" i="4"/>
  <c r="H76" i="6" s="1"/>
  <c r="P479" i="4"/>
  <c r="P478" i="6" s="1"/>
  <c r="P177" i="4"/>
  <c r="P178" i="6" s="1"/>
  <c r="P378" i="4"/>
  <c r="P375" i="6" s="1"/>
  <c r="P277" i="4"/>
  <c r="P275" i="6" s="1"/>
  <c r="P76" i="4"/>
  <c r="P76" i="6" s="1"/>
  <c r="I480" i="4"/>
  <c r="I479" i="6" s="1"/>
  <c r="I178" i="4"/>
  <c r="I179" i="6" s="1"/>
  <c r="I278" i="4"/>
  <c r="I276" i="6" s="1"/>
  <c r="I379" i="4"/>
  <c r="I376" i="6" s="1"/>
  <c r="I77" i="4"/>
  <c r="I77" i="6" s="1"/>
  <c r="Q480" i="4"/>
  <c r="Q479" i="6" s="1"/>
  <c r="Q178" i="4"/>
  <c r="Q179" i="6" s="1"/>
  <c r="Q278" i="4"/>
  <c r="Q276" i="6" s="1"/>
  <c r="Q77" i="4"/>
  <c r="Q77" i="6" s="1"/>
  <c r="Q379" i="4"/>
  <c r="Q376" i="6" s="1"/>
  <c r="J481" i="4"/>
  <c r="J480" i="6" s="1"/>
  <c r="J179" i="4"/>
  <c r="J180" i="6" s="1"/>
  <c r="J380" i="4"/>
  <c r="J377" i="6" s="1"/>
  <c r="J279" i="4"/>
  <c r="J277" i="6" s="1"/>
  <c r="J78" i="4"/>
  <c r="J78" i="6" s="1"/>
  <c r="R481" i="4"/>
  <c r="R480" i="6" s="1"/>
  <c r="R179" i="4"/>
  <c r="R180" i="6" s="1"/>
  <c r="R380" i="4"/>
  <c r="R377" i="6" s="1"/>
  <c r="R279" i="4"/>
  <c r="R277" i="6" s="1"/>
  <c r="R78" i="4"/>
  <c r="R78" i="6" s="1"/>
  <c r="K482" i="4"/>
  <c r="K481" i="6" s="1"/>
  <c r="K180" i="4"/>
  <c r="K181" i="6" s="1"/>
  <c r="K79" i="4"/>
  <c r="K79" i="6" s="1"/>
  <c r="K381" i="4"/>
  <c r="K378" i="6" s="1"/>
  <c r="K280" i="4"/>
  <c r="K278" i="6" s="1"/>
  <c r="D483" i="4"/>
  <c r="D482" i="6" s="1"/>
  <c r="D181" i="4"/>
  <c r="D182" i="6" s="1"/>
  <c r="D80" i="4"/>
  <c r="D80" i="6" s="1"/>
  <c r="D382" i="4"/>
  <c r="D379" i="6" s="1"/>
  <c r="D281" i="4"/>
  <c r="D279" i="6" s="1"/>
  <c r="L483" i="4"/>
  <c r="L482" i="6" s="1"/>
  <c r="L181" i="4"/>
  <c r="L182" i="6" s="1"/>
  <c r="L382" i="4"/>
  <c r="L379" i="6" s="1"/>
  <c r="L281" i="4"/>
  <c r="L279" i="6" s="1"/>
  <c r="L80" i="4"/>
  <c r="L80" i="6" s="1"/>
  <c r="E484" i="4"/>
  <c r="E483" i="6" s="1"/>
  <c r="E182" i="4"/>
  <c r="E183" i="6" s="1"/>
  <c r="E383" i="4"/>
  <c r="E380" i="6" s="1"/>
  <c r="E282" i="4"/>
  <c r="E280" i="6" s="1"/>
  <c r="E81" i="4"/>
  <c r="E81" i="6" s="1"/>
  <c r="M484" i="4"/>
  <c r="M483" i="6" s="1"/>
  <c r="M182" i="4"/>
  <c r="M183" i="6" s="1"/>
  <c r="M282" i="4"/>
  <c r="M280" i="6" s="1"/>
  <c r="M81" i="4"/>
  <c r="M81" i="6" s="1"/>
  <c r="M383" i="4"/>
  <c r="M380" i="6" s="1"/>
  <c r="F485" i="4"/>
  <c r="F484" i="6" s="1"/>
  <c r="F183" i="4"/>
  <c r="F184" i="6" s="1"/>
  <c r="F82" i="4"/>
  <c r="F82" i="6" s="1"/>
  <c r="F283" i="4"/>
  <c r="F281" i="6" s="1"/>
  <c r="F384" i="4"/>
  <c r="F381" i="6" s="1"/>
  <c r="N485" i="4"/>
  <c r="N484" i="6" s="1"/>
  <c r="N183" i="4"/>
  <c r="N184" i="6" s="1"/>
  <c r="N384" i="4"/>
  <c r="N381" i="6" s="1"/>
  <c r="N283" i="4"/>
  <c r="N281" i="6" s="1"/>
  <c r="N82" i="4"/>
  <c r="N82" i="6" s="1"/>
  <c r="G486" i="4"/>
  <c r="G485" i="6" s="1"/>
  <c r="G184" i="4"/>
  <c r="G185" i="6" s="1"/>
  <c r="G385" i="4"/>
  <c r="G382" i="6" s="1"/>
  <c r="G284" i="4"/>
  <c r="G282" i="6" s="1"/>
  <c r="G83" i="4"/>
  <c r="G83" i="6" s="1"/>
  <c r="O486" i="4"/>
  <c r="O485" i="6" s="1"/>
  <c r="O184" i="4"/>
  <c r="O185" i="6" s="1"/>
  <c r="O385" i="4"/>
  <c r="O382" i="6" s="1"/>
  <c r="O83" i="4"/>
  <c r="O83" i="6" s="1"/>
  <c r="O284" i="4"/>
  <c r="O282" i="6" s="1"/>
  <c r="H487" i="4"/>
  <c r="H486" i="6" s="1"/>
  <c r="H185" i="4"/>
  <c r="H186" i="6" s="1"/>
  <c r="H84" i="4"/>
  <c r="H84" i="6" s="1"/>
  <c r="H386" i="4"/>
  <c r="H383" i="6" s="1"/>
  <c r="H285" i="4"/>
  <c r="H283" i="6" s="1"/>
  <c r="P487" i="4"/>
  <c r="P486" i="6" s="1"/>
  <c r="P185" i="4"/>
  <c r="P186" i="6" s="1"/>
  <c r="P386" i="4"/>
  <c r="P383" i="6" s="1"/>
  <c r="P285" i="4"/>
  <c r="P283" i="6" s="1"/>
  <c r="P84" i="4"/>
  <c r="P84" i="6" s="1"/>
  <c r="I488" i="4"/>
  <c r="I487" i="6" s="1"/>
  <c r="I186" i="4"/>
  <c r="I187" i="6" s="1"/>
  <c r="I387" i="4"/>
  <c r="I384" i="6" s="1"/>
  <c r="I286" i="4"/>
  <c r="I284" i="6" s="1"/>
  <c r="I85" i="4"/>
  <c r="I85" i="6" s="1"/>
  <c r="Q488" i="4"/>
  <c r="Q487" i="6" s="1"/>
  <c r="Q186" i="4"/>
  <c r="Q187" i="6" s="1"/>
  <c r="Q286" i="4"/>
  <c r="Q284" i="6" s="1"/>
  <c r="Q85" i="4"/>
  <c r="Q85" i="6" s="1"/>
  <c r="Q387" i="4"/>
  <c r="Q384" i="6" s="1"/>
  <c r="J489" i="4"/>
  <c r="J488" i="6" s="1"/>
  <c r="J187" i="4"/>
  <c r="J188" i="6" s="1"/>
  <c r="J287" i="4"/>
  <c r="J285" i="6" s="1"/>
  <c r="J86" i="4"/>
  <c r="J86" i="6" s="1"/>
  <c r="J388" i="4"/>
  <c r="J385" i="6" s="1"/>
  <c r="R489" i="4"/>
  <c r="R488" i="6" s="1"/>
  <c r="R187" i="4"/>
  <c r="R188" i="6" s="1"/>
  <c r="R388" i="4"/>
  <c r="R385" i="6" s="1"/>
  <c r="R287" i="4"/>
  <c r="R285" i="6" s="1"/>
  <c r="R86" i="4"/>
  <c r="R86" i="6" s="1"/>
  <c r="K490" i="4"/>
  <c r="K489" i="6" s="1"/>
  <c r="K188" i="4"/>
  <c r="K189" i="6" s="1"/>
  <c r="K389" i="4"/>
  <c r="K386" i="6" s="1"/>
  <c r="K288" i="4"/>
  <c r="K286" i="6" s="1"/>
  <c r="K87" i="4"/>
  <c r="K87" i="6" s="1"/>
  <c r="D491" i="4"/>
  <c r="D490" i="6" s="1"/>
  <c r="D189" i="4"/>
  <c r="D190" i="6" s="1"/>
  <c r="D88" i="4"/>
  <c r="D88" i="6" s="1"/>
  <c r="D390" i="4"/>
  <c r="D387" i="6" s="1"/>
  <c r="D289" i="4"/>
  <c r="D287" i="6" s="1"/>
  <c r="L491" i="4"/>
  <c r="L490" i="6" s="1"/>
  <c r="L189" i="4"/>
  <c r="L190" i="6" s="1"/>
  <c r="L88" i="4"/>
  <c r="L88" i="6" s="1"/>
  <c r="L390" i="4"/>
  <c r="L387" i="6" s="1"/>
  <c r="L289" i="4"/>
  <c r="L287" i="6" s="1"/>
  <c r="E492" i="4"/>
  <c r="E491" i="6" s="1"/>
  <c r="E190" i="4"/>
  <c r="E191" i="6" s="1"/>
  <c r="E391" i="4"/>
  <c r="E388" i="6" s="1"/>
  <c r="E290" i="4"/>
  <c r="E288" i="6" s="1"/>
  <c r="E89" i="4"/>
  <c r="E89" i="6" s="1"/>
  <c r="M492" i="4"/>
  <c r="M491" i="6" s="1"/>
  <c r="M190" i="4"/>
  <c r="M191" i="6" s="1"/>
  <c r="M391" i="4"/>
  <c r="M388" i="6" s="1"/>
  <c r="M290" i="4"/>
  <c r="M288" i="6" s="1"/>
  <c r="M89" i="4"/>
  <c r="M89" i="6" s="1"/>
  <c r="F493" i="4"/>
  <c r="F492" i="6" s="1"/>
  <c r="F191" i="4"/>
  <c r="F192" i="6" s="1"/>
  <c r="F291" i="4"/>
  <c r="F289" i="6" s="1"/>
  <c r="F90" i="4"/>
  <c r="F90" i="6" s="1"/>
  <c r="F392" i="4"/>
  <c r="F389" i="6" s="1"/>
  <c r="N493" i="4"/>
  <c r="N492" i="6" s="1"/>
  <c r="N191" i="4"/>
  <c r="N192" i="6" s="1"/>
  <c r="N90" i="4"/>
  <c r="N90" i="6" s="1"/>
  <c r="N392" i="4"/>
  <c r="N389" i="6" s="1"/>
  <c r="N291" i="4"/>
  <c r="N289" i="6" s="1"/>
  <c r="G494" i="4"/>
  <c r="G493" i="6" s="1"/>
  <c r="G192" i="4"/>
  <c r="G193" i="6" s="1"/>
  <c r="G393" i="4"/>
  <c r="G390" i="6" s="1"/>
  <c r="G292" i="4"/>
  <c r="G290" i="6" s="1"/>
  <c r="G91" i="4"/>
  <c r="G91" i="6" s="1"/>
  <c r="O494" i="4"/>
  <c r="O493" i="6" s="1"/>
  <c r="O192" i="4"/>
  <c r="O193" i="6" s="1"/>
  <c r="O393" i="4"/>
  <c r="O390" i="6" s="1"/>
  <c r="O292" i="4"/>
  <c r="O290" i="6" s="1"/>
  <c r="O91" i="4"/>
  <c r="O91" i="6" s="1"/>
  <c r="H495" i="4"/>
  <c r="H494" i="6" s="1"/>
  <c r="H193" i="4"/>
  <c r="H194" i="6" s="1"/>
  <c r="H394" i="4"/>
  <c r="H391" i="6" s="1"/>
  <c r="H92" i="4"/>
  <c r="H92" i="6" s="1"/>
  <c r="H293" i="4"/>
  <c r="H291" i="6" s="1"/>
  <c r="P495" i="4"/>
  <c r="P494" i="6" s="1"/>
  <c r="P193" i="4"/>
  <c r="P194" i="6" s="1"/>
  <c r="P92" i="4"/>
  <c r="P92" i="6" s="1"/>
  <c r="P394" i="4"/>
  <c r="P391" i="6" s="1"/>
  <c r="P293" i="4"/>
  <c r="P291" i="6" s="1"/>
  <c r="I496" i="4"/>
  <c r="I495" i="6" s="1"/>
  <c r="I194" i="4"/>
  <c r="I195" i="6" s="1"/>
  <c r="I395" i="4"/>
  <c r="I392" i="6" s="1"/>
  <c r="I294" i="4"/>
  <c r="I292" i="6" s="1"/>
  <c r="I93" i="4"/>
  <c r="I93" i="6" s="1"/>
  <c r="Q496" i="4"/>
  <c r="Q495" i="6" s="1"/>
  <c r="Q194" i="4"/>
  <c r="Q195" i="6" s="1"/>
  <c r="Q395" i="4"/>
  <c r="Q392" i="6" s="1"/>
  <c r="Q294" i="4"/>
  <c r="Q292" i="6" s="1"/>
  <c r="Q93" i="4"/>
  <c r="Q93" i="6" s="1"/>
  <c r="J497" i="4"/>
  <c r="J496" i="6" s="1"/>
  <c r="J195" i="4"/>
  <c r="J196" i="6" s="1"/>
  <c r="J396" i="4"/>
  <c r="J393" i="6" s="1"/>
  <c r="J295" i="4"/>
  <c r="J293" i="6" s="1"/>
  <c r="J94" i="4"/>
  <c r="J94" i="6" s="1"/>
  <c r="R497" i="4"/>
  <c r="R496" i="6" s="1"/>
  <c r="R195" i="4"/>
  <c r="R196" i="6" s="1"/>
  <c r="R295" i="4"/>
  <c r="R293" i="6" s="1"/>
  <c r="R94" i="4"/>
  <c r="R94" i="6" s="1"/>
  <c r="R396" i="4"/>
  <c r="R393" i="6" s="1"/>
  <c r="K498" i="4"/>
  <c r="K497" i="6" s="1"/>
  <c r="K196" i="4"/>
  <c r="K197" i="6" s="1"/>
  <c r="K397" i="4"/>
  <c r="K394" i="6" s="1"/>
  <c r="K296" i="4"/>
  <c r="K294" i="6" s="1"/>
  <c r="K95" i="4"/>
  <c r="K95" i="6" s="1"/>
  <c r="D499" i="4"/>
  <c r="D498" i="6" s="1"/>
  <c r="D197" i="4"/>
  <c r="D198" i="6" s="1"/>
  <c r="D398" i="4"/>
  <c r="D395" i="6" s="1"/>
  <c r="D297" i="4"/>
  <c r="D295" i="6" s="1"/>
  <c r="D96" i="4"/>
  <c r="D96" i="6" s="1"/>
  <c r="L499" i="4"/>
  <c r="L498" i="6" s="1"/>
  <c r="L197" i="4"/>
  <c r="L198" i="6" s="1"/>
  <c r="L96" i="4"/>
  <c r="L96" i="6" s="1"/>
  <c r="L398" i="4"/>
  <c r="L395" i="6" s="1"/>
  <c r="L297" i="4"/>
  <c r="L295" i="6" s="1"/>
  <c r="E500" i="4"/>
  <c r="E499" i="6" s="1"/>
  <c r="E198" i="4"/>
  <c r="E199" i="6" s="1"/>
  <c r="E97" i="4"/>
  <c r="E97" i="6" s="1"/>
  <c r="E399" i="4"/>
  <c r="E396" i="6" s="1"/>
  <c r="E298" i="4"/>
  <c r="E296" i="6" s="1"/>
  <c r="M500" i="4"/>
  <c r="M499" i="6" s="1"/>
  <c r="M198" i="4"/>
  <c r="M199" i="6" s="1"/>
  <c r="M399" i="4"/>
  <c r="M396" i="6" s="1"/>
  <c r="M298" i="4"/>
  <c r="M296" i="6" s="1"/>
  <c r="M97" i="4"/>
  <c r="M97" i="6" s="1"/>
  <c r="E459" i="4"/>
  <c r="E458" i="6" s="1"/>
  <c r="E56" i="4"/>
  <c r="E56" i="6" s="1"/>
  <c r="E157" i="4"/>
  <c r="E158" i="6" s="1"/>
  <c r="E257" i="4"/>
  <c r="E255" i="6" s="1"/>
  <c r="E358" i="4"/>
  <c r="E355" i="6" s="1"/>
  <c r="M157" i="4"/>
  <c r="M158" i="6" s="1"/>
  <c r="M56" i="4"/>
  <c r="M56" i="6" s="1"/>
  <c r="M459" i="4"/>
  <c r="M458" i="6" s="1"/>
  <c r="M257" i="4"/>
  <c r="M255" i="6" s="1"/>
  <c r="M358" i="4"/>
  <c r="M355" i="6" s="1"/>
  <c r="F460" i="4"/>
  <c r="F459" i="6" s="1"/>
  <c r="F158" i="4"/>
  <c r="F159" i="6" s="1"/>
  <c r="F57" i="4"/>
  <c r="F57" i="6" s="1"/>
  <c r="F359" i="4"/>
  <c r="F356" i="6" s="1"/>
  <c r="F258" i="4"/>
  <c r="F256" i="6" s="1"/>
  <c r="N460" i="4"/>
  <c r="N459" i="6" s="1"/>
  <c r="N158" i="4"/>
  <c r="N159" i="6" s="1"/>
  <c r="N359" i="4"/>
  <c r="N356" i="6" s="1"/>
  <c r="N57" i="4"/>
  <c r="N57" i="6" s="1"/>
  <c r="N258" i="4"/>
  <c r="N256" i="6" s="1"/>
  <c r="G461" i="4"/>
  <c r="G460" i="6" s="1"/>
  <c r="G58" i="4"/>
  <c r="G58" i="6" s="1"/>
  <c r="G259" i="4"/>
  <c r="G257" i="6" s="1"/>
  <c r="G159" i="4"/>
  <c r="G160" i="6" s="1"/>
  <c r="G360" i="4"/>
  <c r="G357" i="6" s="1"/>
  <c r="O259" i="4"/>
  <c r="O257" i="6" s="1"/>
  <c r="O360" i="4"/>
  <c r="O357" i="6" s="1"/>
  <c r="O58" i="4"/>
  <c r="O58" i="6" s="1"/>
  <c r="O159" i="4"/>
  <c r="O160" i="6" s="1"/>
  <c r="O461" i="4"/>
  <c r="O460" i="6" s="1"/>
  <c r="H462" i="4"/>
  <c r="H461" i="6" s="1"/>
  <c r="H260" i="4"/>
  <c r="H258" i="6" s="1"/>
  <c r="H361" i="4"/>
  <c r="H358" i="6" s="1"/>
  <c r="H160" i="4"/>
  <c r="H161" i="6" s="1"/>
  <c r="H59" i="4"/>
  <c r="H59" i="6" s="1"/>
  <c r="P462" i="4"/>
  <c r="P461" i="6" s="1"/>
  <c r="P361" i="4"/>
  <c r="P358" i="6" s="1"/>
  <c r="P260" i="4"/>
  <c r="P258" i="6" s="1"/>
  <c r="P160" i="4"/>
  <c r="P161" i="6" s="1"/>
  <c r="P59" i="4"/>
  <c r="P59" i="6" s="1"/>
  <c r="I463" i="4"/>
  <c r="I462" i="6" s="1"/>
  <c r="I60" i="4"/>
  <c r="I60" i="6" s="1"/>
  <c r="I161" i="4"/>
  <c r="I162" i="6" s="1"/>
  <c r="I362" i="4"/>
  <c r="I359" i="6" s="1"/>
  <c r="I261" i="4"/>
  <c r="I259" i="6" s="1"/>
  <c r="Q362" i="4"/>
  <c r="Q359" i="6" s="1"/>
  <c r="Q463" i="4"/>
  <c r="Q462" i="6" s="1"/>
  <c r="Q161" i="4"/>
  <c r="Q162" i="6" s="1"/>
  <c r="Q60" i="4"/>
  <c r="Q60" i="6" s="1"/>
  <c r="Q261" i="4"/>
  <c r="Q259" i="6" s="1"/>
  <c r="J464" i="4"/>
  <c r="J463" i="6" s="1"/>
  <c r="J162" i="4"/>
  <c r="J163" i="6" s="1"/>
  <c r="J363" i="4"/>
  <c r="J360" i="6" s="1"/>
  <c r="J61" i="4"/>
  <c r="J61" i="6" s="1"/>
  <c r="J262" i="4"/>
  <c r="J260" i="6" s="1"/>
  <c r="R464" i="4"/>
  <c r="R463" i="6" s="1"/>
  <c r="R363" i="4"/>
  <c r="R360" i="6" s="1"/>
  <c r="R61" i="4"/>
  <c r="R61" i="6" s="1"/>
  <c r="R262" i="4"/>
  <c r="R260" i="6" s="1"/>
  <c r="R162" i="4"/>
  <c r="R163" i="6" s="1"/>
  <c r="K465" i="4"/>
  <c r="K464" i="6" s="1"/>
  <c r="K62" i="4"/>
  <c r="K62" i="6" s="1"/>
  <c r="K263" i="4"/>
  <c r="K261" i="6" s="1"/>
  <c r="K364" i="4"/>
  <c r="K361" i="6" s="1"/>
  <c r="K163" i="4"/>
  <c r="K164" i="6" s="1"/>
  <c r="D365" i="4"/>
  <c r="D362" i="6" s="1"/>
  <c r="D164" i="4"/>
  <c r="D165" i="6" s="1"/>
  <c r="D264" i="4"/>
  <c r="D262" i="6" s="1"/>
  <c r="D466" i="4"/>
  <c r="D465" i="6" s="1"/>
  <c r="D63" i="4"/>
  <c r="D63" i="6" s="1"/>
  <c r="L466" i="4"/>
  <c r="L465" i="6" s="1"/>
  <c r="L264" i="4"/>
  <c r="L262" i="6" s="1"/>
  <c r="L63" i="4"/>
  <c r="L63" i="6" s="1"/>
  <c r="L365" i="4"/>
  <c r="L362" i="6" s="1"/>
  <c r="L164" i="4"/>
  <c r="L165" i="6" s="1"/>
  <c r="E467" i="4"/>
  <c r="E466" i="6" s="1"/>
  <c r="E64" i="4"/>
  <c r="E64" i="6" s="1"/>
  <c r="E265" i="4"/>
  <c r="E263" i="6" s="1"/>
  <c r="E165" i="4"/>
  <c r="E166" i="6" s="1"/>
  <c r="E366" i="4"/>
  <c r="E363" i="6" s="1"/>
  <c r="M467" i="4"/>
  <c r="M466" i="6" s="1"/>
  <c r="M64" i="4"/>
  <c r="M64" i="6" s="1"/>
  <c r="M165" i="4"/>
  <c r="M166" i="6" s="1"/>
  <c r="M265" i="4"/>
  <c r="M263" i="6" s="1"/>
  <c r="M366" i="4"/>
  <c r="M363" i="6" s="1"/>
  <c r="F468" i="4"/>
  <c r="F467" i="6" s="1"/>
  <c r="F65" i="4"/>
  <c r="F65" i="6" s="1"/>
  <c r="F166" i="4"/>
  <c r="F167" i="6" s="1"/>
  <c r="F266" i="4"/>
  <c r="F264" i="6" s="1"/>
  <c r="F367" i="4"/>
  <c r="F364" i="6" s="1"/>
  <c r="N468" i="4"/>
  <c r="N467" i="6" s="1"/>
  <c r="N65" i="4"/>
  <c r="N65" i="6" s="1"/>
  <c r="N367" i="4"/>
  <c r="N364" i="6" s="1"/>
  <c r="N266" i="4"/>
  <c r="N264" i="6" s="1"/>
  <c r="N166" i="4"/>
  <c r="N167" i="6" s="1"/>
  <c r="G469" i="4"/>
  <c r="G468" i="6" s="1"/>
  <c r="G167" i="4"/>
  <c r="G168" i="6" s="1"/>
  <c r="G368" i="4"/>
  <c r="G365" i="6" s="1"/>
  <c r="G267" i="4"/>
  <c r="G265" i="6" s="1"/>
  <c r="G66" i="4"/>
  <c r="G66" i="6" s="1"/>
  <c r="O469" i="4"/>
  <c r="O468" i="6" s="1"/>
  <c r="O66" i="4"/>
  <c r="O66" i="6" s="1"/>
  <c r="O267" i="4"/>
  <c r="O265" i="6" s="1"/>
  <c r="O167" i="4"/>
  <c r="O168" i="6" s="1"/>
  <c r="O368" i="4"/>
  <c r="O365" i="6" s="1"/>
  <c r="H268" i="4"/>
  <c r="H266" i="6" s="1"/>
  <c r="H67" i="4"/>
  <c r="H67" i="6" s="1"/>
  <c r="H168" i="4"/>
  <c r="H169" i="6" s="1"/>
  <c r="H470" i="4"/>
  <c r="H469" i="6" s="1"/>
  <c r="H369" i="4"/>
  <c r="H366" i="6" s="1"/>
  <c r="P470" i="4"/>
  <c r="P469" i="6" s="1"/>
  <c r="P168" i="4"/>
  <c r="P169" i="6" s="1"/>
  <c r="P268" i="4"/>
  <c r="P266" i="6" s="1"/>
  <c r="P369" i="4"/>
  <c r="P366" i="6" s="1"/>
  <c r="P67" i="4"/>
  <c r="P67" i="6" s="1"/>
  <c r="I471" i="4"/>
  <c r="I470" i="6" s="1"/>
  <c r="I269" i="4"/>
  <c r="I267" i="6" s="1"/>
  <c r="I169" i="4"/>
  <c r="I170" i="6" s="1"/>
  <c r="I370" i="4"/>
  <c r="I367" i="6" s="1"/>
  <c r="I68" i="4"/>
  <c r="I68" i="6" s="1"/>
  <c r="Q471" i="4"/>
  <c r="Q470" i="6" s="1"/>
  <c r="Q68" i="4"/>
  <c r="Q68" i="6" s="1"/>
  <c r="Q370" i="4"/>
  <c r="Q367" i="6" s="1"/>
  <c r="Q269" i="4"/>
  <c r="Q267" i="6" s="1"/>
  <c r="Q169" i="4"/>
  <c r="Q170" i="6" s="1"/>
  <c r="J371" i="4"/>
  <c r="J368" i="6" s="1"/>
  <c r="J170" i="4"/>
  <c r="J171" i="6" s="1"/>
  <c r="J472" i="4"/>
  <c r="J471" i="6" s="1"/>
  <c r="J270" i="4"/>
  <c r="J268" i="6" s="1"/>
  <c r="J69" i="4"/>
  <c r="J69" i="6" s="1"/>
  <c r="R472" i="4"/>
  <c r="R471" i="6" s="1"/>
  <c r="R371" i="4"/>
  <c r="R368" i="6" s="1"/>
  <c r="R69" i="4"/>
  <c r="R69" i="6" s="1"/>
  <c r="R270" i="4"/>
  <c r="R268" i="6" s="1"/>
  <c r="R170" i="4"/>
  <c r="R171" i="6" s="1"/>
  <c r="K473" i="4"/>
  <c r="K472" i="6" s="1"/>
  <c r="K372" i="4"/>
  <c r="K369" i="6" s="1"/>
  <c r="K171" i="4"/>
  <c r="K172" i="6" s="1"/>
  <c r="K271" i="4"/>
  <c r="K269" i="6" s="1"/>
  <c r="K70" i="4"/>
  <c r="K70" i="6" s="1"/>
  <c r="D474" i="4"/>
  <c r="D473" i="6" s="1"/>
  <c r="D272" i="4"/>
  <c r="D270" i="6" s="1"/>
  <c r="D172" i="4"/>
  <c r="D173" i="6" s="1"/>
  <c r="D71" i="4"/>
  <c r="D71" i="6" s="1"/>
  <c r="D373" i="4"/>
  <c r="D370" i="6" s="1"/>
  <c r="L71" i="4"/>
  <c r="L71" i="6" s="1"/>
  <c r="L272" i="4"/>
  <c r="L270" i="6" s="1"/>
  <c r="L373" i="4"/>
  <c r="L370" i="6" s="1"/>
  <c r="L474" i="4"/>
  <c r="L473" i="6" s="1"/>
  <c r="L172" i="4"/>
  <c r="L173" i="6" s="1"/>
  <c r="E475" i="4"/>
  <c r="E474" i="6" s="1"/>
  <c r="E273" i="4"/>
  <c r="E271" i="6" s="1"/>
  <c r="E72" i="4"/>
  <c r="E72" i="6" s="1"/>
  <c r="E374" i="4"/>
  <c r="E371" i="6" s="1"/>
  <c r="E173" i="4"/>
  <c r="E174" i="6" s="1"/>
  <c r="M475" i="4"/>
  <c r="M474" i="6" s="1"/>
  <c r="M273" i="4"/>
  <c r="M271" i="6" s="1"/>
  <c r="M72" i="4"/>
  <c r="M72" i="6" s="1"/>
  <c r="M374" i="4"/>
  <c r="M371" i="6" s="1"/>
  <c r="M173" i="4"/>
  <c r="M174" i="6" s="1"/>
  <c r="F476" i="4"/>
  <c r="F475" i="6" s="1"/>
  <c r="F375" i="4"/>
  <c r="F372" i="6" s="1"/>
  <c r="F274" i="4"/>
  <c r="F272" i="6" s="1"/>
  <c r="F73" i="4"/>
  <c r="F73" i="6" s="1"/>
  <c r="F174" i="4"/>
  <c r="F175" i="6" s="1"/>
  <c r="N476" i="4"/>
  <c r="N475" i="6" s="1"/>
  <c r="N375" i="4"/>
  <c r="N372" i="6" s="1"/>
  <c r="N274" i="4"/>
  <c r="N272" i="6" s="1"/>
  <c r="N174" i="4"/>
  <c r="N175" i="6" s="1"/>
  <c r="N73" i="4"/>
  <c r="N73" i="6" s="1"/>
  <c r="G477" i="4"/>
  <c r="G476" i="6" s="1"/>
  <c r="G376" i="4"/>
  <c r="G373" i="6" s="1"/>
  <c r="G74" i="4"/>
  <c r="G74" i="6" s="1"/>
  <c r="G175" i="4"/>
  <c r="G176" i="6" s="1"/>
  <c r="G275" i="4"/>
  <c r="G273" i="6" s="1"/>
  <c r="O477" i="4"/>
  <c r="O476" i="6" s="1"/>
  <c r="O175" i="4"/>
  <c r="O176" i="6" s="1"/>
  <c r="O376" i="4"/>
  <c r="O373" i="6" s="1"/>
  <c r="O74" i="4"/>
  <c r="O74" i="6" s="1"/>
  <c r="O275" i="4"/>
  <c r="O273" i="6" s="1"/>
  <c r="H478" i="4"/>
  <c r="H477" i="6" s="1"/>
  <c r="H276" i="4"/>
  <c r="H274" i="6" s="1"/>
  <c r="H377" i="4"/>
  <c r="H374" i="6" s="1"/>
  <c r="H75" i="4"/>
  <c r="H75" i="6" s="1"/>
  <c r="H176" i="4"/>
  <c r="H177" i="6" s="1"/>
  <c r="P276" i="4"/>
  <c r="P274" i="6" s="1"/>
  <c r="P75" i="4"/>
  <c r="P75" i="6" s="1"/>
  <c r="P478" i="4"/>
  <c r="P477" i="6" s="1"/>
  <c r="P377" i="4"/>
  <c r="P374" i="6" s="1"/>
  <c r="P176" i="4"/>
  <c r="P177" i="6" s="1"/>
  <c r="I479" i="4"/>
  <c r="I478" i="6" s="1"/>
  <c r="I76" i="4"/>
  <c r="I76" i="6" s="1"/>
  <c r="I277" i="4"/>
  <c r="I275" i="6" s="1"/>
  <c r="I177" i="4"/>
  <c r="I178" i="6" s="1"/>
  <c r="I378" i="4"/>
  <c r="I375" i="6" s="1"/>
  <c r="Q479" i="4"/>
  <c r="Q478" i="6" s="1"/>
  <c r="Q277" i="4"/>
  <c r="Q275" i="6" s="1"/>
  <c r="Q177" i="4"/>
  <c r="Q178" i="6" s="1"/>
  <c r="Q378" i="4"/>
  <c r="Q375" i="6" s="1"/>
  <c r="Q76" i="4"/>
  <c r="Q76" i="6" s="1"/>
  <c r="J480" i="4"/>
  <c r="J479" i="6" s="1"/>
  <c r="J379" i="4"/>
  <c r="J376" i="6" s="1"/>
  <c r="J278" i="4"/>
  <c r="J276" i="6" s="1"/>
  <c r="J178" i="4"/>
  <c r="J179" i="6" s="1"/>
  <c r="J77" i="4"/>
  <c r="J77" i="6" s="1"/>
  <c r="R379" i="4"/>
  <c r="R376" i="6" s="1"/>
  <c r="R480" i="4"/>
  <c r="R479" i="6" s="1"/>
  <c r="R178" i="4"/>
  <c r="R179" i="6" s="1"/>
  <c r="R77" i="4"/>
  <c r="R77" i="6" s="1"/>
  <c r="R278" i="4"/>
  <c r="R276" i="6" s="1"/>
  <c r="K481" i="4"/>
  <c r="K480" i="6" s="1"/>
  <c r="K179" i="4"/>
  <c r="K180" i="6" s="1"/>
  <c r="K380" i="4"/>
  <c r="K377" i="6" s="1"/>
  <c r="K78" i="4"/>
  <c r="K78" i="6" s="1"/>
  <c r="K279" i="4"/>
  <c r="K277" i="6" s="1"/>
  <c r="D482" i="4"/>
  <c r="D481" i="6" s="1"/>
  <c r="D381" i="4"/>
  <c r="D378" i="6" s="1"/>
  <c r="D79" i="4"/>
  <c r="D79" i="6" s="1"/>
  <c r="D280" i="4"/>
  <c r="D278" i="6" s="1"/>
  <c r="D180" i="4"/>
  <c r="D181" i="6" s="1"/>
  <c r="L482" i="4"/>
  <c r="L481" i="6" s="1"/>
  <c r="L280" i="4"/>
  <c r="L278" i="6" s="1"/>
  <c r="L180" i="4"/>
  <c r="L181" i="6" s="1"/>
  <c r="L381" i="4"/>
  <c r="L378" i="6" s="1"/>
  <c r="L79" i="4"/>
  <c r="L79" i="6" s="1"/>
  <c r="E483" i="4"/>
  <c r="E482" i="6" s="1"/>
  <c r="E181" i="4"/>
  <c r="E182" i="6" s="1"/>
  <c r="E80" i="4"/>
  <c r="E80" i="6" s="1"/>
  <c r="E281" i="4"/>
  <c r="E279" i="6" s="1"/>
  <c r="E382" i="4"/>
  <c r="E379" i="6" s="1"/>
  <c r="M483" i="4"/>
  <c r="M482" i="6" s="1"/>
  <c r="M281" i="4"/>
  <c r="M279" i="6" s="1"/>
  <c r="M80" i="4"/>
  <c r="M80" i="6" s="1"/>
  <c r="M181" i="4"/>
  <c r="M182" i="6" s="1"/>
  <c r="M382" i="4"/>
  <c r="M379" i="6" s="1"/>
  <c r="F484" i="4"/>
  <c r="F483" i="6" s="1"/>
  <c r="F282" i="4"/>
  <c r="F280" i="6" s="1"/>
  <c r="F182" i="4"/>
  <c r="F183" i="6" s="1"/>
  <c r="F383" i="4"/>
  <c r="F380" i="6" s="1"/>
  <c r="F81" i="4"/>
  <c r="F81" i="6" s="1"/>
  <c r="N484" i="4"/>
  <c r="N483" i="6" s="1"/>
  <c r="N383" i="4"/>
  <c r="N380" i="6" s="1"/>
  <c r="N182" i="4"/>
  <c r="N183" i="6" s="1"/>
  <c r="N81" i="4"/>
  <c r="N81" i="6" s="1"/>
  <c r="N282" i="4"/>
  <c r="N280" i="6" s="1"/>
  <c r="G384" i="4"/>
  <c r="G381" i="6" s="1"/>
  <c r="G485" i="4"/>
  <c r="G484" i="6" s="1"/>
  <c r="G183" i="4"/>
  <c r="G184" i="6" s="1"/>
  <c r="G82" i="4"/>
  <c r="G82" i="6" s="1"/>
  <c r="G283" i="4"/>
  <c r="G281" i="6" s="1"/>
  <c r="O485" i="4"/>
  <c r="O484" i="6" s="1"/>
  <c r="O384" i="4"/>
  <c r="O381" i="6" s="1"/>
  <c r="O82" i="4"/>
  <c r="O82" i="6" s="1"/>
  <c r="O283" i="4"/>
  <c r="O281" i="6" s="1"/>
  <c r="O183" i="4"/>
  <c r="O184" i="6" s="1"/>
  <c r="H486" i="4"/>
  <c r="H485" i="6" s="1"/>
  <c r="H184" i="4"/>
  <c r="H185" i="6" s="1"/>
  <c r="H385" i="4"/>
  <c r="H382" i="6" s="1"/>
  <c r="H284" i="4"/>
  <c r="H282" i="6" s="1"/>
  <c r="H83" i="4"/>
  <c r="H83" i="6" s="1"/>
  <c r="P486" i="4"/>
  <c r="P485" i="6" s="1"/>
  <c r="P284" i="4"/>
  <c r="P282" i="6" s="1"/>
  <c r="P83" i="4"/>
  <c r="P83" i="6" s="1"/>
  <c r="P184" i="4"/>
  <c r="P185" i="6" s="1"/>
  <c r="P385" i="4"/>
  <c r="P382" i="6" s="1"/>
  <c r="I285" i="4"/>
  <c r="I283" i="6" s="1"/>
  <c r="I84" i="4"/>
  <c r="I84" i="6" s="1"/>
  <c r="I487" i="4"/>
  <c r="I486" i="6" s="1"/>
  <c r="I386" i="4"/>
  <c r="I383" i="6" s="1"/>
  <c r="I185" i="4"/>
  <c r="I186" i="6" s="1"/>
  <c r="Q487" i="4"/>
  <c r="Q486" i="6" s="1"/>
  <c r="Q185" i="4"/>
  <c r="Q186" i="6" s="1"/>
  <c r="Q84" i="4"/>
  <c r="Q84" i="6" s="1"/>
  <c r="Q285" i="4"/>
  <c r="Q283" i="6" s="1"/>
  <c r="Q386" i="4"/>
  <c r="Q383" i="6" s="1"/>
  <c r="J488" i="4"/>
  <c r="J487" i="6" s="1"/>
  <c r="J286" i="4"/>
  <c r="J284" i="6" s="1"/>
  <c r="J85" i="4"/>
  <c r="J85" i="6" s="1"/>
  <c r="J387" i="4"/>
  <c r="J384" i="6" s="1"/>
  <c r="J186" i="4"/>
  <c r="J187" i="6" s="1"/>
  <c r="R488" i="4"/>
  <c r="R487" i="6" s="1"/>
  <c r="R387" i="4"/>
  <c r="R384" i="6" s="1"/>
  <c r="R186" i="4"/>
  <c r="R187" i="6" s="1"/>
  <c r="R85" i="4"/>
  <c r="R85" i="6" s="1"/>
  <c r="R286" i="4"/>
  <c r="R284" i="6" s="1"/>
  <c r="K388" i="4"/>
  <c r="K385" i="6" s="1"/>
  <c r="K187" i="4"/>
  <c r="K188" i="6" s="1"/>
  <c r="K489" i="4"/>
  <c r="K488" i="6" s="1"/>
  <c r="K287" i="4"/>
  <c r="K285" i="6" s="1"/>
  <c r="K86" i="4"/>
  <c r="K86" i="6" s="1"/>
  <c r="D490" i="4"/>
  <c r="D489" i="6" s="1"/>
  <c r="D389" i="4"/>
  <c r="D386" i="6" s="1"/>
  <c r="D87" i="4"/>
  <c r="D87" i="6" s="1"/>
  <c r="D288" i="4"/>
  <c r="D286" i="6" s="1"/>
  <c r="D188" i="4"/>
  <c r="D189" i="6" s="1"/>
  <c r="L490" i="4"/>
  <c r="L489" i="6" s="1"/>
  <c r="L389" i="4"/>
  <c r="L386" i="6" s="1"/>
  <c r="L188" i="4"/>
  <c r="L189" i="6" s="1"/>
  <c r="L87" i="4"/>
  <c r="L87" i="6" s="1"/>
  <c r="L288" i="4"/>
  <c r="L286" i="6" s="1"/>
  <c r="E491" i="4"/>
  <c r="E490" i="6" s="1"/>
  <c r="E289" i="4"/>
  <c r="E287" i="6" s="1"/>
  <c r="E189" i="4"/>
  <c r="E190" i="6" s="1"/>
  <c r="E88" i="4"/>
  <c r="E88" i="6" s="1"/>
  <c r="E390" i="4"/>
  <c r="E387" i="6" s="1"/>
  <c r="M88" i="4"/>
  <c r="M88" i="6" s="1"/>
  <c r="M491" i="4"/>
  <c r="M490" i="6" s="1"/>
  <c r="M289" i="4"/>
  <c r="M287" i="6" s="1"/>
  <c r="M390" i="4"/>
  <c r="M387" i="6" s="1"/>
  <c r="M189" i="4"/>
  <c r="M190" i="6" s="1"/>
  <c r="F492" i="4"/>
  <c r="F491" i="6" s="1"/>
  <c r="F290" i="4"/>
  <c r="F288" i="6" s="1"/>
  <c r="F89" i="4"/>
  <c r="F89" i="6" s="1"/>
  <c r="F391" i="4"/>
  <c r="F388" i="6" s="1"/>
  <c r="F190" i="4"/>
  <c r="F191" i="6" s="1"/>
  <c r="N492" i="4"/>
  <c r="N491" i="6" s="1"/>
  <c r="N290" i="4"/>
  <c r="N288" i="6" s="1"/>
  <c r="N89" i="4"/>
  <c r="N89" i="6" s="1"/>
  <c r="N190" i="4"/>
  <c r="N191" i="6" s="1"/>
  <c r="N391" i="4"/>
  <c r="N388" i="6" s="1"/>
  <c r="G493" i="4"/>
  <c r="G492" i="6" s="1"/>
  <c r="G392" i="4"/>
  <c r="G389" i="6" s="1"/>
  <c r="G191" i="4"/>
  <c r="G192" i="6" s="1"/>
  <c r="G291" i="4"/>
  <c r="G289" i="6" s="1"/>
  <c r="G90" i="4"/>
  <c r="G90" i="6" s="1"/>
  <c r="O392" i="4"/>
  <c r="O389" i="6" s="1"/>
  <c r="O90" i="4"/>
  <c r="O90" i="6" s="1"/>
  <c r="O191" i="4"/>
  <c r="O192" i="6" s="1"/>
  <c r="O493" i="4"/>
  <c r="O492" i="6" s="1"/>
  <c r="O291" i="4"/>
  <c r="O289" i="6" s="1"/>
  <c r="H494" i="4"/>
  <c r="H493" i="6" s="1"/>
  <c r="H393" i="4"/>
  <c r="H390" i="6" s="1"/>
  <c r="H91" i="4"/>
  <c r="H91" i="6" s="1"/>
  <c r="H292" i="4"/>
  <c r="H290" i="6" s="1"/>
  <c r="H192" i="4"/>
  <c r="H193" i="6" s="1"/>
  <c r="P494" i="4"/>
  <c r="P493" i="6" s="1"/>
  <c r="P192" i="4"/>
  <c r="P193" i="6" s="1"/>
  <c r="P393" i="4"/>
  <c r="P390" i="6" s="1"/>
  <c r="P292" i="4"/>
  <c r="P290" i="6" s="1"/>
  <c r="P91" i="4"/>
  <c r="P91" i="6" s="1"/>
  <c r="I495" i="4"/>
  <c r="I494" i="6" s="1"/>
  <c r="I293" i="4"/>
  <c r="I291" i="6" s="1"/>
  <c r="I394" i="4"/>
  <c r="I391" i="6" s="1"/>
  <c r="I92" i="4"/>
  <c r="I92" i="6" s="1"/>
  <c r="I193" i="4"/>
  <c r="I194" i="6" s="1"/>
  <c r="Q293" i="4"/>
  <c r="Q291" i="6" s="1"/>
  <c r="Q92" i="4"/>
  <c r="Q92" i="6" s="1"/>
  <c r="Q495" i="4"/>
  <c r="Q494" i="6" s="1"/>
  <c r="Q193" i="4"/>
  <c r="Q194" i="6" s="1"/>
  <c r="Q394" i="4"/>
  <c r="Q391" i="6" s="1"/>
  <c r="J496" i="4"/>
  <c r="J495" i="6" s="1"/>
  <c r="J93" i="4"/>
  <c r="J93" i="6" s="1"/>
  <c r="J294" i="4"/>
  <c r="J292" i="6" s="1"/>
  <c r="J194" i="4"/>
  <c r="J195" i="6" s="1"/>
  <c r="J395" i="4"/>
  <c r="J392" i="6" s="1"/>
  <c r="R496" i="4"/>
  <c r="R495" i="6" s="1"/>
  <c r="R294" i="4"/>
  <c r="R292" i="6" s="1"/>
  <c r="R194" i="4"/>
  <c r="R195" i="6" s="1"/>
  <c r="R395" i="4"/>
  <c r="R392" i="6" s="1"/>
  <c r="R93" i="4"/>
  <c r="R93" i="6" s="1"/>
  <c r="K497" i="4"/>
  <c r="K496" i="6" s="1"/>
  <c r="K396" i="4"/>
  <c r="K393" i="6" s="1"/>
  <c r="K295" i="4"/>
  <c r="K293" i="6" s="1"/>
  <c r="K94" i="4"/>
  <c r="K94" i="6" s="1"/>
  <c r="K195" i="4"/>
  <c r="K196" i="6" s="1"/>
  <c r="D397" i="4"/>
  <c r="D394" i="6" s="1"/>
  <c r="D498" i="4"/>
  <c r="D497" i="6" s="1"/>
  <c r="D196" i="4"/>
  <c r="D197" i="6" s="1"/>
  <c r="D296" i="4"/>
  <c r="D294" i="6" s="1"/>
  <c r="D95" i="4"/>
  <c r="D95" i="6" s="1"/>
  <c r="L498" i="4"/>
  <c r="L497" i="6" s="1"/>
  <c r="L196" i="4"/>
  <c r="L197" i="6" s="1"/>
  <c r="L397" i="4"/>
  <c r="L394" i="6" s="1"/>
  <c r="L95" i="4"/>
  <c r="L95" i="6" s="1"/>
  <c r="L296" i="4"/>
  <c r="L294" i="6" s="1"/>
  <c r="E499" i="4"/>
  <c r="E498" i="6" s="1"/>
  <c r="E398" i="4"/>
  <c r="E395" i="6" s="1"/>
  <c r="E297" i="4"/>
  <c r="E295" i="6" s="1"/>
  <c r="E197" i="4"/>
  <c r="E198" i="6" s="1"/>
  <c r="E96" i="4"/>
  <c r="E96" i="6" s="1"/>
  <c r="M499" i="4"/>
  <c r="M498" i="6" s="1"/>
  <c r="M297" i="4"/>
  <c r="M295" i="6" s="1"/>
  <c r="M197" i="4"/>
  <c r="M198" i="6" s="1"/>
  <c r="M96" i="4"/>
  <c r="M96" i="6" s="1"/>
  <c r="M398" i="4"/>
  <c r="M395" i="6" s="1"/>
  <c r="F500" i="4"/>
  <c r="F499" i="6" s="1"/>
  <c r="F198" i="4"/>
  <c r="F199" i="6" s="1"/>
  <c r="F97" i="4"/>
  <c r="F97" i="6" s="1"/>
  <c r="F298" i="4"/>
  <c r="F296" i="6" s="1"/>
  <c r="F399" i="4"/>
  <c r="F396" i="6" s="1"/>
  <c r="N500" i="4"/>
  <c r="N499" i="6" s="1"/>
  <c r="N298" i="4"/>
  <c r="N296" i="6" s="1"/>
  <c r="N97" i="4"/>
  <c r="N97" i="6" s="1"/>
  <c r="N198" i="4"/>
  <c r="N199" i="6" s="1"/>
  <c r="N399" i="4"/>
  <c r="N396" i="6" s="1"/>
  <c r="R157" i="4"/>
  <c r="R158" i="6" s="1"/>
  <c r="R257" i="4"/>
  <c r="R255" i="6" s="1"/>
  <c r="R459" i="4"/>
  <c r="R458" i="6" s="1"/>
  <c r="R358" i="4"/>
  <c r="R355" i="6" s="1"/>
  <c r="R56" i="4"/>
  <c r="R56" i="6" s="1"/>
  <c r="L159" i="4"/>
  <c r="L160" i="6" s="1"/>
  <c r="L259" i="4"/>
  <c r="L257" i="6" s="1"/>
  <c r="L461" i="4"/>
  <c r="L460" i="6" s="1"/>
  <c r="L360" i="4"/>
  <c r="L357" i="6" s="1"/>
  <c r="L58" i="4"/>
  <c r="L58" i="6" s="1"/>
  <c r="F161" i="4"/>
  <c r="F162" i="6" s="1"/>
  <c r="F261" i="4"/>
  <c r="F259" i="6" s="1"/>
  <c r="F60" i="4"/>
  <c r="F60" i="6" s="1"/>
  <c r="F362" i="4"/>
  <c r="F359" i="6" s="1"/>
  <c r="F463" i="4"/>
  <c r="F462" i="6" s="1"/>
  <c r="G162" i="4"/>
  <c r="G163" i="6" s="1"/>
  <c r="G262" i="4"/>
  <c r="G260" i="6" s="1"/>
  <c r="G464" i="4"/>
  <c r="G463" i="6" s="1"/>
  <c r="G363" i="4"/>
  <c r="G360" i="6" s="1"/>
  <c r="G61" i="4"/>
  <c r="G61" i="6" s="1"/>
  <c r="P163" i="4"/>
  <c r="P164" i="6" s="1"/>
  <c r="P263" i="4"/>
  <c r="P261" i="6" s="1"/>
  <c r="P465" i="4"/>
  <c r="P464" i="6" s="1"/>
  <c r="P364" i="4"/>
  <c r="P361" i="6" s="1"/>
  <c r="P62" i="4"/>
  <c r="P62" i="6" s="1"/>
  <c r="J165" i="4"/>
  <c r="J166" i="6" s="1"/>
  <c r="J265" i="4"/>
  <c r="J263" i="6" s="1"/>
  <c r="J366" i="4"/>
  <c r="J363" i="6" s="1"/>
  <c r="J467" i="4"/>
  <c r="J466" i="6" s="1"/>
  <c r="J64" i="4"/>
  <c r="J64" i="6" s="1"/>
  <c r="L167" i="4"/>
  <c r="L168" i="6" s="1"/>
  <c r="L267" i="4"/>
  <c r="L265" i="6" s="1"/>
  <c r="L368" i="4"/>
  <c r="L365" i="6" s="1"/>
  <c r="L469" i="4"/>
  <c r="L468" i="6" s="1"/>
  <c r="L66" i="4"/>
  <c r="L66" i="6" s="1"/>
  <c r="F169" i="4"/>
  <c r="F170" i="6" s="1"/>
  <c r="F269" i="4"/>
  <c r="F267" i="6" s="1"/>
  <c r="F471" i="4"/>
  <c r="F470" i="6" s="1"/>
  <c r="F68" i="4"/>
  <c r="F68" i="6" s="1"/>
  <c r="F370" i="4"/>
  <c r="F367" i="6" s="1"/>
  <c r="O170" i="4"/>
  <c r="O171" i="6" s="1"/>
  <c r="O270" i="4"/>
  <c r="O268" i="6" s="1"/>
  <c r="O472" i="4"/>
  <c r="O471" i="6" s="1"/>
  <c r="O371" i="4"/>
  <c r="O368" i="6" s="1"/>
  <c r="O69" i="4"/>
  <c r="O69" i="6" s="1"/>
  <c r="I172" i="4"/>
  <c r="I173" i="6" s="1"/>
  <c r="I272" i="4"/>
  <c r="I270" i="6" s="1"/>
  <c r="I474" i="4"/>
  <c r="I473" i="6" s="1"/>
  <c r="I373" i="4"/>
  <c r="I370" i="6" s="1"/>
  <c r="I71" i="4"/>
  <c r="I71" i="6" s="1"/>
  <c r="K174" i="4"/>
  <c r="K175" i="6" s="1"/>
  <c r="K274" i="4"/>
  <c r="K272" i="6" s="1"/>
  <c r="K476" i="4"/>
  <c r="K475" i="6" s="1"/>
  <c r="K375" i="4"/>
  <c r="K372" i="6" s="1"/>
  <c r="K73" i="4"/>
  <c r="K73" i="6" s="1"/>
  <c r="E176" i="4"/>
  <c r="E177" i="6" s="1"/>
  <c r="E276" i="4"/>
  <c r="E274" i="6" s="1"/>
  <c r="E478" i="4"/>
  <c r="E477" i="6" s="1"/>
  <c r="E75" i="4"/>
  <c r="E75" i="6" s="1"/>
  <c r="E377" i="4"/>
  <c r="E374" i="6" s="1"/>
  <c r="N177" i="4"/>
  <c r="N178" i="6" s="1"/>
  <c r="N277" i="4"/>
  <c r="N275" i="6" s="1"/>
  <c r="N479" i="4"/>
  <c r="N478" i="6" s="1"/>
  <c r="N76" i="4"/>
  <c r="N76" i="6" s="1"/>
  <c r="N378" i="4"/>
  <c r="N375" i="6" s="1"/>
  <c r="H179" i="4"/>
  <c r="H180" i="6" s="1"/>
  <c r="H279" i="4"/>
  <c r="H277" i="6" s="1"/>
  <c r="H481" i="4"/>
  <c r="H480" i="6" s="1"/>
  <c r="H380" i="4"/>
  <c r="H377" i="6" s="1"/>
  <c r="H78" i="4"/>
  <c r="H78" i="6" s="1"/>
  <c r="J181" i="4"/>
  <c r="J182" i="6" s="1"/>
  <c r="J281" i="4"/>
  <c r="J279" i="6" s="1"/>
  <c r="J483" i="4"/>
  <c r="J482" i="6" s="1"/>
  <c r="J382" i="4"/>
  <c r="J379" i="6" s="1"/>
  <c r="J80" i="4"/>
  <c r="J80" i="6" s="1"/>
  <c r="D183" i="4"/>
  <c r="D184" i="6" s="1"/>
  <c r="D283" i="4"/>
  <c r="D281" i="6" s="1"/>
  <c r="D485" i="4"/>
  <c r="D484" i="6" s="1"/>
  <c r="D384" i="4"/>
  <c r="D381" i="6" s="1"/>
  <c r="D82" i="4"/>
  <c r="D82" i="6" s="1"/>
  <c r="M184" i="4"/>
  <c r="M185" i="6" s="1"/>
  <c r="M284" i="4"/>
  <c r="M282" i="6" s="1"/>
  <c r="M486" i="4"/>
  <c r="M485" i="6" s="1"/>
  <c r="M385" i="4"/>
  <c r="M382" i="6" s="1"/>
  <c r="M83" i="4"/>
  <c r="M83" i="6" s="1"/>
  <c r="G186" i="4"/>
  <c r="G187" i="6" s="1"/>
  <c r="G286" i="4"/>
  <c r="G284" i="6" s="1"/>
  <c r="G488" i="4"/>
  <c r="G487" i="6" s="1"/>
  <c r="G85" i="4"/>
  <c r="G85" i="6" s="1"/>
  <c r="G387" i="4"/>
  <c r="G384" i="6" s="1"/>
  <c r="P187" i="4"/>
  <c r="P188" i="6" s="1"/>
  <c r="P287" i="4"/>
  <c r="P285" i="6" s="1"/>
  <c r="P489" i="4"/>
  <c r="P488" i="6" s="1"/>
  <c r="P388" i="4"/>
  <c r="P385" i="6" s="1"/>
  <c r="P86" i="4"/>
  <c r="P86" i="6" s="1"/>
  <c r="J189" i="4"/>
  <c r="J190" i="6" s="1"/>
  <c r="J289" i="4"/>
  <c r="J287" i="6" s="1"/>
  <c r="J491" i="4"/>
  <c r="J490" i="6" s="1"/>
  <c r="J390" i="4"/>
  <c r="J387" i="6" s="1"/>
  <c r="J88" i="4"/>
  <c r="J88" i="6" s="1"/>
  <c r="L191" i="4"/>
  <c r="L192" i="6" s="1"/>
  <c r="L291" i="4"/>
  <c r="L289" i="6" s="1"/>
  <c r="L493" i="4"/>
  <c r="L492" i="6" s="1"/>
  <c r="L392" i="4"/>
  <c r="L389" i="6" s="1"/>
  <c r="L90" i="4"/>
  <c r="L90" i="6" s="1"/>
  <c r="N193" i="4"/>
  <c r="N194" i="6" s="1"/>
  <c r="N293" i="4"/>
  <c r="N291" i="6" s="1"/>
  <c r="N495" i="4"/>
  <c r="N494" i="6" s="1"/>
  <c r="N394" i="4"/>
  <c r="N391" i="6" s="1"/>
  <c r="N92" i="4"/>
  <c r="N92" i="6" s="1"/>
  <c r="H195" i="4"/>
  <c r="H196" i="6" s="1"/>
  <c r="H295" i="4"/>
  <c r="H293" i="6" s="1"/>
  <c r="H396" i="4"/>
  <c r="H393" i="6" s="1"/>
  <c r="H497" i="4"/>
  <c r="H496" i="6" s="1"/>
  <c r="H94" i="4"/>
  <c r="H94" i="6" s="1"/>
  <c r="Q196" i="4"/>
  <c r="Q197" i="6" s="1"/>
  <c r="Q296" i="4"/>
  <c r="Q294" i="6" s="1"/>
  <c r="Q498" i="4"/>
  <c r="Q497" i="6" s="1"/>
  <c r="Q95" i="4"/>
  <c r="Q95" i="6" s="1"/>
  <c r="Q397" i="4"/>
  <c r="Q394" i="6" s="1"/>
  <c r="K198" i="4"/>
  <c r="K199" i="6" s="1"/>
  <c r="K298" i="4"/>
  <c r="K296" i="6" s="1"/>
  <c r="K500" i="4"/>
  <c r="K499" i="6" s="1"/>
  <c r="K399" i="4"/>
  <c r="K396" i="6" s="1"/>
  <c r="K97" i="4"/>
  <c r="K97" i="6" s="1"/>
  <c r="D460" i="4"/>
  <c r="D459" i="6" s="1"/>
  <c r="D158" i="4"/>
  <c r="D159" i="6" s="1"/>
  <c r="D258" i="4"/>
  <c r="D256" i="6" s="1"/>
  <c r="D57" i="4"/>
  <c r="D57" i="6" s="1"/>
  <c r="D359" i="4"/>
  <c r="D356" i="6" s="1"/>
  <c r="M360" i="4"/>
  <c r="M357" i="6" s="1"/>
  <c r="M159" i="4"/>
  <c r="M160" i="6" s="1"/>
  <c r="M58" i="4"/>
  <c r="M58" i="6" s="1"/>
  <c r="M461" i="4"/>
  <c r="M460" i="6" s="1"/>
  <c r="M259" i="4"/>
  <c r="M257" i="6" s="1"/>
  <c r="O261" i="4"/>
  <c r="O259" i="6" s="1"/>
  <c r="O463" i="4"/>
  <c r="O462" i="6" s="1"/>
  <c r="O60" i="4"/>
  <c r="O60" i="6" s="1"/>
  <c r="O362" i="4"/>
  <c r="O359" i="6" s="1"/>
  <c r="O161" i="4"/>
  <c r="O162" i="6" s="1"/>
  <c r="I62" i="4"/>
  <c r="I62" i="6" s="1"/>
  <c r="I263" i="4"/>
  <c r="I261" i="6" s="1"/>
  <c r="I465" i="4"/>
  <c r="I464" i="6" s="1"/>
  <c r="I364" i="4"/>
  <c r="I361" i="6" s="1"/>
  <c r="I163" i="4"/>
  <c r="I164" i="6" s="1"/>
  <c r="J466" i="4"/>
  <c r="J465" i="6" s="1"/>
  <c r="J365" i="4"/>
  <c r="J362" i="6" s="1"/>
  <c r="J63" i="4"/>
  <c r="J63" i="6" s="1"/>
  <c r="J164" i="4"/>
  <c r="J165" i="6" s="1"/>
  <c r="J264" i="4"/>
  <c r="J262" i="6" s="1"/>
  <c r="D468" i="4"/>
  <c r="D467" i="6" s="1"/>
  <c r="D266" i="4"/>
  <c r="D264" i="6" s="1"/>
  <c r="D367" i="4"/>
  <c r="D364" i="6" s="1"/>
  <c r="D65" i="4"/>
  <c r="D65" i="6" s="1"/>
  <c r="D166" i="4"/>
  <c r="D167" i="6" s="1"/>
  <c r="F67" i="4"/>
  <c r="F67" i="6" s="1"/>
  <c r="F369" i="4"/>
  <c r="F366" i="6" s="1"/>
  <c r="F470" i="4"/>
  <c r="F469" i="6" s="1"/>
  <c r="F168" i="4"/>
  <c r="F169" i="6" s="1"/>
  <c r="F268" i="4"/>
  <c r="F266" i="6" s="1"/>
  <c r="O68" i="4"/>
  <c r="O68" i="6" s="1"/>
  <c r="O269" i="4"/>
  <c r="O267" i="6" s="1"/>
  <c r="O471" i="4"/>
  <c r="O470" i="6" s="1"/>
  <c r="O370" i="4"/>
  <c r="O367" i="6" s="1"/>
  <c r="O169" i="4"/>
  <c r="O170" i="6" s="1"/>
  <c r="I171" i="4"/>
  <c r="I172" i="6" s="1"/>
  <c r="I473" i="4"/>
  <c r="I472" i="6" s="1"/>
  <c r="I372" i="4"/>
  <c r="I369" i="6" s="1"/>
  <c r="I70" i="4"/>
  <c r="I70" i="6" s="1"/>
  <c r="I271" i="4"/>
  <c r="I269" i="6" s="1"/>
  <c r="J373" i="4"/>
  <c r="J370" i="6" s="1"/>
  <c r="J172" i="4"/>
  <c r="J173" i="6" s="1"/>
  <c r="J474" i="4"/>
  <c r="J473" i="6" s="1"/>
  <c r="J272" i="4"/>
  <c r="J270" i="6" s="1"/>
  <c r="J71" i="4"/>
  <c r="J71" i="6" s="1"/>
  <c r="D274" i="4"/>
  <c r="D272" i="6" s="1"/>
  <c r="D174" i="4"/>
  <c r="D175" i="6" s="1"/>
  <c r="D73" i="4"/>
  <c r="D73" i="6" s="1"/>
  <c r="D476" i="4"/>
  <c r="D475" i="6" s="1"/>
  <c r="D375" i="4"/>
  <c r="D372" i="6" s="1"/>
  <c r="E477" i="4"/>
  <c r="E476" i="6" s="1"/>
  <c r="E275" i="4"/>
  <c r="E273" i="6" s="1"/>
  <c r="E74" i="4"/>
  <c r="E74" i="6" s="1"/>
  <c r="E376" i="4"/>
  <c r="E373" i="6" s="1"/>
  <c r="E175" i="4"/>
  <c r="E176" i="6" s="1"/>
  <c r="G479" i="4"/>
  <c r="G478" i="6" s="1"/>
  <c r="G378" i="4"/>
  <c r="G375" i="6" s="1"/>
  <c r="G177" i="4"/>
  <c r="G178" i="6" s="1"/>
  <c r="G76" i="4"/>
  <c r="G76" i="6" s="1"/>
  <c r="G277" i="4"/>
  <c r="G275" i="6" s="1"/>
  <c r="P278" i="4"/>
  <c r="P276" i="6" s="1"/>
  <c r="P480" i="4"/>
  <c r="P479" i="6" s="1"/>
  <c r="P379" i="4"/>
  <c r="P376" i="6" s="1"/>
  <c r="P77" i="4"/>
  <c r="P77" i="6" s="1"/>
  <c r="P178" i="4"/>
  <c r="P179" i="6" s="1"/>
  <c r="J79" i="4"/>
  <c r="J79" i="6" s="1"/>
  <c r="J482" i="4"/>
  <c r="J481" i="6" s="1"/>
  <c r="J381" i="4"/>
  <c r="J378" i="6" s="1"/>
  <c r="J180" i="4"/>
  <c r="J181" i="6" s="1"/>
  <c r="J280" i="4"/>
  <c r="J278" i="6" s="1"/>
  <c r="K382" i="4"/>
  <c r="K379" i="6" s="1"/>
  <c r="K281" i="4"/>
  <c r="K279" i="6" s="1"/>
  <c r="K80" i="4"/>
  <c r="K80" i="6" s="1"/>
  <c r="K483" i="4"/>
  <c r="K482" i="6" s="1"/>
  <c r="K181" i="4"/>
  <c r="K182" i="6" s="1"/>
  <c r="H186" i="4"/>
  <c r="H187" i="6" s="1"/>
  <c r="H286" i="4"/>
  <c r="H284" i="6" s="1"/>
  <c r="H488" i="4"/>
  <c r="H487" i="6" s="1"/>
  <c r="H387" i="4"/>
  <c r="H384" i="6" s="1"/>
  <c r="H85" i="4"/>
  <c r="H85" i="6" s="1"/>
  <c r="N358" i="4"/>
  <c r="N355" i="6" s="1"/>
  <c r="N459" i="4"/>
  <c r="N458" i="6" s="1"/>
  <c r="N56" i="4"/>
  <c r="N56" i="6" s="1"/>
  <c r="N157" i="4"/>
  <c r="N158" i="6" s="1"/>
  <c r="N257" i="4"/>
  <c r="N255" i="6" s="1"/>
  <c r="O359" i="4"/>
  <c r="O356" i="6" s="1"/>
  <c r="O460" i="4"/>
  <c r="O459" i="6" s="1"/>
  <c r="O57" i="4"/>
  <c r="O57" i="6" s="1"/>
  <c r="O258" i="4"/>
  <c r="O256" i="6" s="1"/>
  <c r="O158" i="4"/>
  <c r="O159" i="6" s="1"/>
  <c r="P360" i="4"/>
  <c r="P357" i="6" s="1"/>
  <c r="P461" i="4"/>
  <c r="P460" i="6" s="1"/>
  <c r="P58" i="4"/>
  <c r="P58" i="6" s="1"/>
  <c r="P259" i="4"/>
  <c r="P257" i="6" s="1"/>
  <c r="P159" i="4"/>
  <c r="P160" i="6" s="1"/>
  <c r="Q361" i="4"/>
  <c r="Q358" i="6" s="1"/>
  <c r="Q462" i="4"/>
  <c r="Q461" i="6" s="1"/>
  <c r="Q59" i="4"/>
  <c r="Q59" i="6" s="1"/>
  <c r="Q260" i="4"/>
  <c r="Q258" i="6" s="1"/>
  <c r="Q160" i="4"/>
  <c r="Q161" i="6" s="1"/>
  <c r="R362" i="4"/>
  <c r="R359" i="6" s="1"/>
  <c r="R463" i="4"/>
  <c r="R462" i="6" s="1"/>
  <c r="R60" i="4"/>
  <c r="R60" i="6" s="1"/>
  <c r="R261" i="4"/>
  <c r="R259" i="6" s="1"/>
  <c r="R161" i="4"/>
  <c r="R162" i="6" s="1"/>
  <c r="D364" i="4"/>
  <c r="D361" i="6" s="1"/>
  <c r="D465" i="4"/>
  <c r="D464" i="6" s="1"/>
  <c r="D62" i="4"/>
  <c r="D62" i="6" s="1"/>
  <c r="D263" i="4"/>
  <c r="D261" i="6" s="1"/>
  <c r="D163" i="4"/>
  <c r="D164" i="6" s="1"/>
  <c r="E365" i="4"/>
  <c r="E362" i="6" s="1"/>
  <c r="E466" i="4"/>
  <c r="E465" i="6" s="1"/>
  <c r="E63" i="4"/>
  <c r="E63" i="6" s="1"/>
  <c r="E264" i="4"/>
  <c r="E262" i="6" s="1"/>
  <c r="E164" i="4"/>
  <c r="E165" i="6" s="1"/>
  <c r="F366" i="4"/>
  <c r="F363" i="6" s="1"/>
  <c r="F467" i="4"/>
  <c r="F466" i="6" s="1"/>
  <c r="F64" i="4"/>
  <c r="F64" i="6" s="1"/>
  <c r="F265" i="4"/>
  <c r="F263" i="6" s="1"/>
  <c r="F165" i="4"/>
  <c r="F166" i="6" s="1"/>
  <c r="G367" i="4"/>
  <c r="G364" i="6" s="1"/>
  <c r="G468" i="4"/>
  <c r="G467" i="6" s="1"/>
  <c r="G65" i="4"/>
  <c r="G65" i="6" s="1"/>
  <c r="G166" i="4"/>
  <c r="G167" i="6" s="1"/>
  <c r="G266" i="4"/>
  <c r="G264" i="6" s="1"/>
  <c r="H368" i="4"/>
  <c r="H365" i="6" s="1"/>
  <c r="H469" i="4"/>
  <c r="H468" i="6" s="1"/>
  <c r="H66" i="4"/>
  <c r="H66" i="6" s="1"/>
  <c r="H267" i="4"/>
  <c r="H265" i="6" s="1"/>
  <c r="H167" i="4"/>
  <c r="H168" i="6" s="1"/>
  <c r="I369" i="4"/>
  <c r="I366" i="6" s="1"/>
  <c r="I470" i="4"/>
  <c r="I469" i="6" s="1"/>
  <c r="I67" i="4"/>
  <c r="I67" i="6" s="1"/>
  <c r="I268" i="4"/>
  <c r="I266" i="6" s="1"/>
  <c r="I168" i="4"/>
  <c r="I169" i="6" s="1"/>
  <c r="J370" i="4"/>
  <c r="J367" i="6" s="1"/>
  <c r="J471" i="4"/>
  <c r="J470" i="6" s="1"/>
  <c r="J68" i="4"/>
  <c r="J68" i="6" s="1"/>
  <c r="J269" i="4"/>
  <c r="J267" i="6" s="1"/>
  <c r="J169" i="4"/>
  <c r="J170" i="6" s="1"/>
  <c r="K371" i="4"/>
  <c r="K368" i="6" s="1"/>
  <c r="K472" i="4"/>
  <c r="K471" i="6" s="1"/>
  <c r="K69" i="4"/>
  <c r="K69" i="6" s="1"/>
  <c r="K170" i="4"/>
  <c r="K171" i="6" s="1"/>
  <c r="K270" i="4"/>
  <c r="K268" i="6" s="1"/>
  <c r="L372" i="4"/>
  <c r="L369" i="6" s="1"/>
  <c r="L473" i="4"/>
  <c r="L472" i="6" s="1"/>
  <c r="L271" i="4"/>
  <c r="L269" i="6" s="1"/>
  <c r="L70" i="4"/>
  <c r="L70" i="6" s="1"/>
  <c r="L171" i="4"/>
  <c r="L172" i="6" s="1"/>
  <c r="M373" i="4"/>
  <c r="M370" i="6" s="1"/>
  <c r="M474" i="4"/>
  <c r="M473" i="6" s="1"/>
  <c r="M272" i="4"/>
  <c r="M270" i="6" s="1"/>
  <c r="M172" i="4"/>
  <c r="M173" i="6" s="1"/>
  <c r="M71" i="4"/>
  <c r="M71" i="6" s="1"/>
  <c r="N374" i="4"/>
  <c r="N371" i="6" s="1"/>
  <c r="N475" i="4"/>
  <c r="N474" i="6" s="1"/>
  <c r="N273" i="4"/>
  <c r="N271" i="6" s="1"/>
  <c r="N173" i="4"/>
  <c r="N174" i="6" s="1"/>
  <c r="N72" i="4"/>
  <c r="N72" i="6" s="1"/>
  <c r="O375" i="4"/>
  <c r="O372" i="6" s="1"/>
  <c r="O476" i="4"/>
  <c r="O475" i="6" s="1"/>
  <c r="O73" i="4"/>
  <c r="O73" i="6" s="1"/>
  <c r="O274" i="4"/>
  <c r="O272" i="6" s="1"/>
  <c r="O174" i="4"/>
  <c r="O175" i="6" s="1"/>
  <c r="P376" i="4"/>
  <c r="P373" i="6" s="1"/>
  <c r="P477" i="4"/>
  <c r="P476" i="6" s="1"/>
  <c r="P275" i="4"/>
  <c r="P273" i="6" s="1"/>
  <c r="P74" i="4"/>
  <c r="P74" i="6" s="1"/>
  <c r="P175" i="4"/>
  <c r="P176" i="6" s="1"/>
  <c r="Q377" i="4"/>
  <c r="Q374" i="6" s="1"/>
  <c r="Q478" i="4"/>
  <c r="Q477" i="6" s="1"/>
  <c r="Q176" i="4"/>
  <c r="Q177" i="6" s="1"/>
  <c r="Q276" i="4"/>
  <c r="Q274" i="6" s="1"/>
  <c r="Q75" i="4"/>
  <c r="Q75" i="6" s="1"/>
  <c r="R378" i="4"/>
  <c r="R375" i="6" s="1"/>
  <c r="R479" i="4"/>
  <c r="R478" i="6" s="1"/>
  <c r="R277" i="4"/>
  <c r="R275" i="6" s="1"/>
  <c r="R76" i="4"/>
  <c r="R76" i="6" s="1"/>
  <c r="R177" i="4"/>
  <c r="R178" i="6" s="1"/>
  <c r="D380" i="4"/>
  <c r="D377" i="6" s="1"/>
  <c r="D481" i="4"/>
  <c r="D480" i="6" s="1"/>
  <c r="D78" i="4"/>
  <c r="D78" i="6" s="1"/>
  <c r="D179" i="4"/>
  <c r="D180" i="6" s="1"/>
  <c r="D279" i="4"/>
  <c r="D277" i="6" s="1"/>
  <c r="E381" i="4"/>
  <c r="E378" i="6" s="1"/>
  <c r="E482" i="4"/>
  <c r="E481" i="6" s="1"/>
  <c r="E280" i="4"/>
  <c r="E278" i="6" s="1"/>
  <c r="E79" i="4"/>
  <c r="E79" i="6" s="1"/>
  <c r="E180" i="4"/>
  <c r="E181" i="6" s="1"/>
  <c r="F382" i="4"/>
  <c r="F379" i="6" s="1"/>
  <c r="F483" i="4"/>
  <c r="F482" i="6" s="1"/>
  <c r="F281" i="4"/>
  <c r="F279" i="6" s="1"/>
  <c r="F181" i="4"/>
  <c r="F182" i="6" s="1"/>
  <c r="F80" i="4"/>
  <c r="F80" i="6" s="1"/>
  <c r="G383" i="4"/>
  <c r="G380" i="6" s="1"/>
  <c r="G484" i="4"/>
  <c r="G483" i="6" s="1"/>
  <c r="G282" i="4"/>
  <c r="G280" i="6" s="1"/>
  <c r="G81" i="4"/>
  <c r="G81" i="6" s="1"/>
  <c r="G182" i="4"/>
  <c r="G183" i="6" s="1"/>
  <c r="H384" i="4"/>
  <c r="H381" i="6" s="1"/>
  <c r="H485" i="4"/>
  <c r="H484" i="6" s="1"/>
  <c r="H183" i="4"/>
  <c r="H184" i="6" s="1"/>
  <c r="H82" i="4"/>
  <c r="H82" i="6" s="1"/>
  <c r="H283" i="4"/>
  <c r="H281" i="6" s="1"/>
  <c r="I385" i="4"/>
  <c r="I382" i="6" s="1"/>
  <c r="I486" i="4"/>
  <c r="I485" i="6" s="1"/>
  <c r="I284" i="4"/>
  <c r="I282" i="6" s="1"/>
  <c r="I184" i="4"/>
  <c r="I185" i="6" s="1"/>
  <c r="I83" i="4"/>
  <c r="I83" i="6" s="1"/>
  <c r="J386" i="4"/>
  <c r="J383" i="6" s="1"/>
  <c r="J487" i="4"/>
  <c r="J486" i="6" s="1"/>
  <c r="J285" i="4"/>
  <c r="J283" i="6" s="1"/>
  <c r="J185" i="4"/>
  <c r="J186" i="6" s="1"/>
  <c r="J84" i="4"/>
  <c r="J84" i="6" s="1"/>
  <c r="K387" i="4"/>
  <c r="K384" i="6" s="1"/>
  <c r="K488" i="4"/>
  <c r="K487" i="6" s="1"/>
  <c r="K286" i="4"/>
  <c r="K284" i="6" s="1"/>
  <c r="K85" i="4"/>
  <c r="K85" i="6" s="1"/>
  <c r="K186" i="4"/>
  <c r="K187" i="6" s="1"/>
  <c r="L388" i="4"/>
  <c r="L385" i="6" s="1"/>
  <c r="L489" i="4"/>
  <c r="L488" i="6" s="1"/>
  <c r="L187" i="4"/>
  <c r="L188" i="6" s="1"/>
  <c r="L287" i="4"/>
  <c r="L285" i="6" s="1"/>
  <c r="L86" i="4"/>
  <c r="L86" i="6" s="1"/>
  <c r="M389" i="4"/>
  <c r="M386" i="6" s="1"/>
  <c r="M490" i="4"/>
  <c r="M489" i="6" s="1"/>
  <c r="M288" i="4"/>
  <c r="M286" i="6" s="1"/>
  <c r="M87" i="4"/>
  <c r="M87" i="6" s="1"/>
  <c r="M188" i="4"/>
  <c r="M189" i="6" s="1"/>
  <c r="N390" i="4"/>
  <c r="N387" i="6" s="1"/>
  <c r="N491" i="4"/>
  <c r="N490" i="6" s="1"/>
  <c r="N189" i="4"/>
  <c r="N190" i="6" s="1"/>
  <c r="N88" i="4"/>
  <c r="N88" i="6" s="1"/>
  <c r="N289" i="4"/>
  <c r="N287" i="6" s="1"/>
  <c r="O391" i="4"/>
  <c r="O388" i="6" s="1"/>
  <c r="O492" i="4"/>
  <c r="O491" i="6" s="1"/>
  <c r="O290" i="4"/>
  <c r="O288" i="6" s="1"/>
  <c r="O190" i="4"/>
  <c r="O191" i="6" s="1"/>
  <c r="O89" i="4"/>
  <c r="O89" i="6" s="1"/>
  <c r="P392" i="4"/>
  <c r="P389" i="6" s="1"/>
  <c r="P493" i="4"/>
  <c r="P492" i="6" s="1"/>
  <c r="P291" i="4"/>
  <c r="P289" i="6" s="1"/>
  <c r="P90" i="4"/>
  <c r="P90" i="6" s="1"/>
  <c r="P191" i="4"/>
  <c r="P192" i="6" s="1"/>
  <c r="Q393" i="4"/>
  <c r="Q390" i="6" s="1"/>
  <c r="Q494" i="4"/>
  <c r="Q493" i="6" s="1"/>
  <c r="Q292" i="4"/>
  <c r="Q290" i="6" s="1"/>
  <c r="Q91" i="4"/>
  <c r="Q91" i="6" s="1"/>
  <c r="Q192" i="4"/>
  <c r="Q193" i="6" s="1"/>
  <c r="R394" i="4"/>
  <c r="R391" i="6" s="1"/>
  <c r="R495" i="4"/>
  <c r="R494" i="6" s="1"/>
  <c r="R193" i="4"/>
  <c r="R194" i="6" s="1"/>
  <c r="R293" i="4"/>
  <c r="R291" i="6" s="1"/>
  <c r="R92" i="4"/>
  <c r="R92" i="6" s="1"/>
  <c r="D396" i="4"/>
  <c r="D393" i="6" s="1"/>
  <c r="D497" i="4"/>
  <c r="D496" i="6" s="1"/>
  <c r="D295" i="4"/>
  <c r="D293" i="6" s="1"/>
  <c r="D94" i="4"/>
  <c r="D94" i="6" s="1"/>
  <c r="D195" i="4"/>
  <c r="D196" i="6" s="1"/>
  <c r="M397" i="4"/>
  <c r="M394" i="6" s="1"/>
  <c r="M498" i="4"/>
  <c r="M497" i="6" s="1"/>
  <c r="M296" i="4"/>
  <c r="M294" i="6" s="1"/>
  <c r="M196" i="4"/>
  <c r="M197" i="6" s="1"/>
  <c r="M95" i="4"/>
  <c r="M95" i="6" s="1"/>
  <c r="N398" i="4"/>
  <c r="N395" i="6" s="1"/>
  <c r="N499" i="4"/>
  <c r="N498" i="6" s="1"/>
  <c r="N297" i="4"/>
  <c r="N295" i="6" s="1"/>
  <c r="N197" i="4"/>
  <c r="N198" i="6" s="1"/>
  <c r="N96" i="4"/>
  <c r="N96" i="6" s="1"/>
  <c r="G399" i="4"/>
  <c r="G396" i="6" s="1"/>
  <c r="G500" i="4"/>
  <c r="G499" i="6" s="1"/>
  <c r="G298" i="4"/>
  <c r="G296" i="6" s="1"/>
  <c r="G97" i="4"/>
  <c r="G97" i="6" s="1"/>
  <c r="G198" i="4"/>
  <c r="G199" i="6" s="1"/>
  <c r="G358" i="4"/>
  <c r="G355" i="6" s="1"/>
  <c r="G459" i="4"/>
  <c r="G458" i="6" s="1"/>
  <c r="G56" i="4"/>
  <c r="G56" i="6" s="1"/>
  <c r="G257" i="4"/>
  <c r="G255" i="6" s="1"/>
  <c r="G157" i="4"/>
  <c r="G158" i="6" s="1"/>
  <c r="H258" i="4"/>
  <c r="H256" i="6" s="1"/>
  <c r="H460" i="4"/>
  <c r="H459" i="6" s="1"/>
  <c r="H57" i="4"/>
  <c r="H57" i="6" s="1"/>
  <c r="H158" i="4"/>
  <c r="H159" i="6" s="1"/>
  <c r="H359" i="4"/>
  <c r="H356" i="6" s="1"/>
  <c r="I360" i="4"/>
  <c r="I357" i="6" s="1"/>
  <c r="I58" i="4"/>
  <c r="I58" i="6" s="1"/>
  <c r="I461" i="4"/>
  <c r="I460" i="6" s="1"/>
  <c r="I259" i="4"/>
  <c r="I257" i="6" s="1"/>
  <c r="I159" i="4"/>
  <c r="I160" i="6" s="1"/>
  <c r="J160" i="4"/>
  <c r="J161" i="6" s="1"/>
  <c r="J462" i="4"/>
  <c r="J461" i="6" s="1"/>
  <c r="J361" i="4"/>
  <c r="J358" i="6" s="1"/>
  <c r="J59" i="4"/>
  <c r="J59" i="6" s="1"/>
  <c r="J260" i="4"/>
  <c r="J258" i="6" s="1"/>
  <c r="K362" i="4"/>
  <c r="K359" i="6" s="1"/>
  <c r="K463" i="4"/>
  <c r="K462" i="6" s="1"/>
  <c r="K161" i="4"/>
  <c r="K162" i="6" s="1"/>
  <c r="K261" i="4"/>
  <c r="K259" i="6" s="1"/>
  <c r="K60" i="4"/>
  <c r="K60" i="6" s="1"/>
  <c r="L262" i="4"/>
  <c r="L260" i="6" s="1"/>
  <c r="L61" i="4"/>
  <c r="L61" i="6" s="1"/>
  <c r="L464" i="4"/>
  <c r="L463" i="6" s="1"/>
  <c r="L363" i="4"/>
  <c r="L360" i="6" s="1"/>
  <c r="L162" i="4"/>
  <c r="L163" i="6" s="1"/>
  <c r="M364" i="4"/>
  <c r="M361" i="6" s="1"/>
  <c r="M263" i="4"/>
  <c r="M261" i="6" s="1"/>
  <c r="M465" i="4"/>
  <c r="M464" i="6" s="1"/>
  <c r="M163" i="4"/>
  <c r="M164" i="6" s="1"/>
  <c r="M62" i="4"/>
  <c r="M62" i="6" s="1"/>
  <c r="N164" i="4"/>
  <c r="N165" i="6" s="1"/>
  <c r="N466" i="4"/>
  <c r="N465" i="6" s="1"/>
  <c r="N365" i="4"/>
  <c r="N362" i="6" s="1"/>
  <c r="N264" i="4"/>
  <c r="N262" i="6" s="1"/>
  <c r="N63" i="4"/>
  <c r="N63" i="6" s="1"/>
  <c r="O366" i="4"/>
  <c r="O363" i="6" s="1"/>
  <c r="O467" i="4"/>
  <c r="O466" i="6" s="1"/>
  <c r="O64" i="4"/>
  <c r="O64" i="6" s="1"/>
  <c r="O265" i="4"/>
  <c r="O263" i="6" s="1"/>
  <c r="O165" i="4"/>
  <c r="O166" i="6" s="1"/>
  <c r="P266" i="4"/>
  <c r="P264" i="6" s="1"/>
  <c r="P468" i="4"/>
  <c r="P467" i="6" s="1"/>
  <c r="P367" i="4"/>
  <c r="P364" i="6" s="1"/>
  <c r="P166" i="4"/>
  <c r="P167" i="6" s="1"/>
  <c r="P65" i="4"/>
  <c r="P65" i="6" s="1"/>
  <c r="Q368" i="4"/>
  <c r="Q365" i="6" s="1"/>
  <c r="Q469" i="4"/>
  <c r="Q468" i="6" s="1"/>
  <c r="Q66" i="4"/>
  <c r="Q66" i="6" s="1"/>
  <c r="Q267" i="4"/>
  <c r="Q265" i="6" s="1"/>
  <c r="Q167" i="4"/>
  <c r="Q168" i="6" s="1"/>
  <c r="R470" i="4"/>
  <c r="R469" i="6" s="1"/>
  <c r="R268" i="4"/>
  <c r="R266" i="6" s="1"/>
  <c r="R369" i="4"/>
  <c r="R366" i="6" s="1"/>
  <c r="R168" i="4"/>
  <c r="R169" i="6" s="1"/>
  <c r="R67" i="4"/>
  <c r="R67" i="6" s="1"/>
  <c r="D371" i="4"/>
  <c r="D368" i="6" s="1"/>
  <c r="D472" i="4"/>
  <c r="D471" i="6" s="1"/>
  <c r="D69" i="4"/>
  <c r="D69" i="6" s="1"/>
  <c r="D170" i="4"/>
  <c r="D171" i="6" s="1"/>
  <c r="D270" i="4"/>
  <c r="D268" i="6" s="1"/>
  <c r="M473" i="4"/>
  <c r="M472" i="6" s="1"/>
  <c r="M372" i="4"/>
  <c r="M369" i="6" s="1"/>
  <c r="M271" i="4"/>
  <c r="M269" i="6" s="1"/>
  <c r="M171" i="4"/>
  <c r="M172" i="6" s="1"/>
  <c r="M70" i="4"/>
  <c r="M70" i="6" s="1"/>
  <c r="N474" i="4"/>
  <c r="N473" i="6" s="1"/>
  <c r="N272" i="4"/>
  <c r="N270" i="6" s="1"/>
  <c r="N71" i="4"/>
  <c r="N71" i="6" s="1"/>
  <c r="N373" i="4"/>
  <c r="N370" i="6" s="1"/>
  <c r="N172" i="4"/>
  <c r="N173" i="6" s="1"/>
  <c r="O475" i="4"/>
  <c r="O474" i="6" s="1"/>
  <c r="O374" i="4"/>
  <c r="O371" i="6" s="1"/>
  <c r="O173" i="4"/>
  <c r="O174" i="6" s="1"/>
  <c r="O72" i="4"/>
  <c r="O72" i="6" s="1"/>
  <c r="O273" i="4"/>
  <c r="O271" i="6" s="1"/>
  <c r="P274" i="4"/>
  <c r="P272" i="6" s="1"/>
  <c r="P174" i="4"/>
  <c r="P175" i="6" s="1"/>
  <c r="P375" i="4"/>
  <c r="P372" i="6" s="1"/>
  <c r="P73" i="4"/>
  <c r="P73" i="6" s="1"/>
  <c r="P476" i="4"/>
  <c r="P475" i="6" s="1"/>
  <c r="I376" i="4"/>
  <c r="I373" i="6" s="1"/>
  <c r="I175" i="4"/>
  <c r="I176" i="6" s="1"/>
  <c r="I275" i="4"/>
  <c r="I273" i="6" s="1"/>
  <c r="I477" i="4"/>
  <c r="I476" i="6" s="1"/>
  <c r="I74" i="4"/>
  <c r="I74" i="6" s="1"/>
  <c r="J377" i="4"/>
  <c r="J374" i="6" s="1"/>
  <c r="J478" i="4"/>
  <c r="J477" i="6" s="1"/>
  <c r="J75" i="4"/>
  <c r="J75" i="6" s="1"/>
  <c r="J276" i="4"/>
  <c r="J274" i="6" s="1"/>
  <c r="J176" i="4"/>
  <c r="J177" i="6" s="1"/>
  <c r="K479" i="4"/>
  <c r="K478" i="6" s="1"/>
  <c r="K378" i="4"/>
  <c r="K375" i="6" s="1"/>
  <c r="K277" i="4"/>
  <c r="K275" i="6" s="1"/>
  <c r="K177" i="4"/>
  <c r="K178" i="6" s="1"/>
  <c r="K76" i="4"/>
  <c r="K76" i="6" s="1"/>
  <c r="L379" i="4"/>
  <c r="L376" i="6" s="1"/>
  <c r="L480" i="4"/>
  <c r="L479" i="6" s="1"/>
  <c r="L178" i="4"/>
  <c r="L179" i="6" s="1"/>
  <c r="L77" i="4"/>
  <c r="L77" i="6" s="1"/>
  <c r="L278" i="4"/>
  <c r="L276" i="6" s="1"/>
  <c r="M279" i="4"/>
  <c r="M277" i="6" s="1"/>
  <c r="M481" i="4"/>
  <c r="M480" i="6" s="1"/>
  <c r="M380" i="4"/>
  <c r="M377" i="6" s="1"/>
  <c r="M78" i="4"/>
  <c r="M78" i="6" s="1"/>
  <c r="M179" i="4"/>
  <c r="M180" i="6" s="1"/>
  <c r="N381" i="4"/>
  <c r="N378" i="6" s="1"/>
  <c r="N280" i="4"/>
  <c r="N278" i="6" s="1"/>
  <c r="N79" i="4"/>
  <c r="N79" i="6" s="1"/>
  <c r="N482" i="4"/>
  <c r="N481" i="6" s="1"/>
  <c r="N180" i="4"/>
  <c r="N181" i="6" s="1"/>
  <c r="O181" i="4"/>
  <c r="O182" i="6" s="1"/>
  <c r="O483" i="4"/>
  <c r="O482" i="6" s="1"/>
  <c r="O281" i="4"/>
  <c r="O279" i="6" s="1"/>
  <c r="O80" i="4"/>
  <c r="O80" i="6" s="1"/>
  <c r="O382" i="4"/>
  <c r="O379" i="6" s="1"/>
  <c r="I485" i="4"/>
  <c r="I484" i="6" s="1"/>
  <c r="I283" i="4"/>
  <c r="I281" i="6" s="1"/>
  <c r="I183" i="4"/>
  <c r="I184" i="6" s="1"/>
  <c r="I384" i="4"/>
  <c r="I381" i="6" s="1"/>
  <c r="I82" i="4"/>
  <c r="I82" i="6" s="1"/>
  <c r="J385" i="4"/>
  <c r="J382" i="6" s="1"/>
  <c r="J284" i="4"/>
  <c r="J282" i="6" s="1"/>
  <c r="J184" i="4"/>
  <c r="J185" i="6" s="1"/>
  <c r="J486" i="4"/>
  <c r="J485" i="6" s="1"/>
  <c r="J83" i="4"/>
  <c r="J83" i="6" s="1"/>
  <c r="K285" i="4"/>
  <c r="K283" i="6" s="1"/>
  <c r="K84" i="4"/>
  <c r="K84" i="6" s="1"/>
  <c r="K185" i="4"/>
  <c r="K186" i="6" s="1"/>
  <c r="K386" i="4"/>
  <c r="K383" i="6" s="1"/>
  <c r="K487" i="4"/>
  <c r="K486" i="6" s="1"/>
  <c r="L387" i="4"/>
  <c r="L384" i="6" s="1"/>
  <c r="L85" i="4"/>
  <c r="L85" i="6" s="1"/>
  <c r="L488" i="4"/>
  <c r="L487" i="6" s="1"/>
  <c r="L286" i="4"/>
  <c r="L284" i="6" s="1"/>
  <c r="L186" i="4"/>
  <c r="L187" i="6" s="1"/>
  <c r="M388" i="4"/>
  <c r="M385" i="6" s="1"/>
  <c r="M287" i="4"/>
  <c r="M285" i="6" s="1"/>
  <c r="M86" i="4"/>
  <c r="M86" i="6" s="1"/>
  <c r="M489" i="4"/>
  <c r="M488" i="6" s="1"/>
  <c r="M187" i="4"/>
  <c r="M188" i="6" s="1"/>
  <c r="N389" i="4"/>
  <c r="N386" i="6" s="1"/>
  <c r="N288" i="4"/>
  <c r="N286" i="6" s="1"/>
  <c r="N188" i="4"/>
  <c r="N189" i="6" s="1"/>
  <c r="N490" i="4"/>
  <c r="N489" i="6" s="1"/>
  <c r="N87" i="4"/>
  <c r="N87" i="6" s="1"/>
  <c r="O491" i="4"/>
  <c r="O490" i="6" s="1"/>
  <c r="O390" i="4"/>
  <c r="O387" i="6" s="1"/>
  <c r="O189" i="4"/>
  <c r="O190" i="6" s="1"/>
  <c r="O88" i="4"/>
  <c r="O88" i="6" s="1"/>
  <c r="O289" i="4"/>
  <c r="O287" i="6" s="1"/>
  <c r="I392" i="4"/>
  <c r="I389" i="6" s="1"/>
  <c r="I493" i="4"/>
  <c r="I492" i="6" s="1"/>
  <c r="I90" i="4"/>
  <c r="I90" i="6" s="1"/>
  <c r="I191" i="4"/>
  <c r="I192" i="6" s="1"/>
  <c r="I291" i="4"/>
  <c r="I289" i="6" s="1"/>
  <c r="J393" i="4"/>
  <c r="J390" i="6" s="1"/>
  <c r="J192" i="4"/>
  <c r="J193" i="6" s="1"/>
  <c r="J292" i="4"/>
  <c r="J290" i="6" s="1"/>
  <c r="J494" i="4"/>
  <c r="J493" i="6" s="1"/>
  <c r="J91" i="4"/>
  <c r="J91" i="6" s="1"/>
  <c r="K394" i="4"/>
  <c r="K391" i="6" s="1"/>
  <c r="K92" i="4"/>
  <c r="K92" i="6" s="1"/>
  <c r="K193" i="4"/>
  <c r="K194" i="6" s="1"/>
  <c r="K293" i="4"/>
  <c r="K291" i="6" s="1"/>
  <c r="K495" i="4"/>
  <c r="K494" i="6" s="1"/>
  <c r="L93" i="4"/>
  <c r="L93" i="6" s="1"/>
  <c r="L496" i="4"/>
  <c r="L495" i="6" s="1"/>
  <c r="L395" i="4"/>
  <c r="L392" i="6" s="1"/>
  <c r="L294" i="4"/>
  <c r="L292" i="6" s="1"/>
  <c r="L194" i="4"/>
  <c r="L195" i="6" s="1"/>
  <c r="M396" i="4"/>
  <c r="M393" i="6" s="1"/>
  <c r="M195" i="4"/>
  <c r="M196" i="6" s="1"/>
  <c r="M94" i="4"/>
  <c r="M94" i="6" s="1"/>
  <c r="M497" i="4"/>
  <c r="M496" i="6" s="1"/>
  <c r="M295" i="4"/>
  <c r="M293" i="6" s="1"/>
  <c r="N296" i="4"/>
  <c r="N294" i="6" s="1"/>
  <c r="N498" i="4"/>
  <c r="N497" i="6" s="1"/>
  <c r="N397" i="4"/>
  <c r="N394" i="6" s="1"/>
  <c r="N196" i="4"/>
  <c r="N197" i="6" s="1"/>
  <c r="N95" i="4"/>
  <c r="N95" i="6" s="1"/>
  <c r="O398" i="4"/>
  <c r="O395" i="6" s="1"/>
  <c r="O297" i="4"/>
  <c r="O295" i="6" s="1"/>
  <c r="O96" i="4"/>
  <c r="O96" i="6" s="1"/>
  <c r="O499" i="4"/>
  <c r="O498" i="6" s="1"/>
  <c r="O197" i="4"/>
  <c r="O198" i="6" s="1"/>
  <c r="P198" i="4"/>
  <c r="P199" i="6" s="1"/>
  <c r="P500" i="4"/>
  <c r="P499" i="6" s="1"/>
  <c r="P298" i="4"/>
  <c r="P296" i="6" s="1"/>
  <c r="P399" i="4"/>
  <c r="P396" i="6" s="1"/>
  <c r="P97" i="4"/>
  <c r="P97" i="6" s="1"/>
  <c r="H257" i="4"/>
  <c r="H255" i="6" s="1"/>
  <c r="H358" i="4"/>
  <c r="H355" i="6" s="1"/>
  <c r="H459" i="4"/>
  <c r="H458" i="6" s="1"/>
  <c r="H157" i="4"/>
  <c r="H158" i="6" s="1"/>
  <c r="H56" i="4"/>
  <c r="H56" i="6" s="1"/>
  <c r="P257" i="4"/>
  <c r="P255" i="6" s="1"/>
  <c r="P358" i="4"/>
  <c r="P355" i="6" s="1"/>
  <c r="P459" i="4"/>
  <c r="P458" i="6" s="1"/>
  <c r="P157" i="4"/>
  <c r="P158" i="6" s="1"/>
  <c r="P56" i="4"/>
  <c r="P56" i="6" s="1"/>
  <c r="I258" i="4"/>
  <c r="I256" i="6" s="1"/>
  <c r="I359" i="4"/>
  <c r="I356" i="6" s="1"/>
  <c r="I460" i="4"/>
  <c r="I459" i="6" s="1"/>
  <c r="I57" i="4"/>
  <c r="I57" i="6" s="1"/>
  <c r="I158" i="4"/>
  <c r="I159" i="6" s="1"/>
  <c r="Q258" i="4"/>
  <c r="Q256" i="6" s="1"/>
  <c r="Q359" i="4"/>
  <c r="Q356" i="6" s="1"/>
  <c r="Q460" i="4"/>
  <c r="Q459" i="6" s="1"/>
  <c r="Q57" i="4"/>
  <c r="Q57" i="6" s="1"/>
  <c r="Q158" i="4"/>
  <c r="Q159" i="6" s="1"/>
  <c r="J259" i="4"/>
  <c r="J257" i="6" s="1"/>
  <c r="J360" i="4"/>
  <c r="J357" i="6" s="1"/>
  <c r="J461" i="4"/>
  <c r="J460" i="6" s="1"/>
  <c r="J159" i="4"/>
  <c r="J160" i="6" s="1"/>
  <c r="J58" i="4"/>
  <c r="J58" i="6" s="1"/>
  <c r="R259" i="4"/>
  <c r="R257" i="6" s="1"/>
  <c r="R360" i="4"/>
  <c r="R357" i="6" s="1"/>
  <c r="R461" i="4"/>
  <c r="R460" i="6" s="1"/>
  <c r="R159" i="4"/>
  <c r="R160" i="6" s="1"/>
  <c r="R58" i="4"/>
  <c r="R58" i="6" s="1"/>
  <c r="K260" i="4"/>
  <c r="K258" i="6" s="1"/>
  <c r="K361" i="4"/>
  <c r="K358" i="6" s="1"/>
  <c r="K160" i="4"/>
  <c r="K161" i="6" s="1"/>
  <c r="K462" i="4"/>
  <c r="K461" i="6" s="1"/>
  <c r="K59" i="4"/>
  <c r="K59" i="6" s="1"/>
  <c r="D261" i="4"/>
  <c r="D259" i="6" s="1"/>
  <c r="D362" i="4"/>
  <c r="D359" i="6" s="1"/>
  <c r="D463" i="4"/>
  <c r="D462" i="6" s="1"/>
  <c r="D60" i="4"/>
  <c r="D60" i="6" s="1"/>
  <c r="D161" i="4"/>
  <c r="D162" i="6" s="1"/>
  <c r="L261" i="4"/>
  <c r="L259" i="6" s="1"/>
  <c r="L362" i="4"/>
  <c r="L359" i="6" s="1"/>
  <c r="L463" i="4"/>
  <c r="L462" i="6" s="1"/>
  <c r="L161" i="4"/>
  <c r="L162" i="6" s="1"/>
  <c r="L60" i="4"/>
  <c r="L60" i="6" s="1"/>
  <c r="E262" i="4"/>
  <c r="E260" i="6" s="1"/>
  <c r="E363" i="4"/>
  <c r="E360" i="6" s="1"/>
  <c r="E464" i="4"/>
  <c r="E463" i="6" s="1"/>
  <c r="E162" i="4"/>
  <c r="E163" i="6" s="1"/>
  <c r="E61" i="4"/>
  <c r="E61" i="6" s="1"/>
  <c r="M262" i="4"/>
  <c r="M260" i="6" s="1"/>
  <c r="M363" i="4"/>
  <c r="M360" i="6" s="1"/>
  <c r="M61" i="4"/>
  <c r="M61" i="6" s="1"/>
  <c r="M162" i="4"/>
  <c r="M163" i="6" s="1"/>
  <c r="M464" i="4"/>
  <c r="M463" i="6" s="1"/>
  <c r="F263" i="4"/>
  <c r="F261" i="6" s="1"/>
  <c r="F364" i="4"/>
  <c r="F361" i="6" s="1"/>
  <c r="F465" i="4"/>
  <c r="F464" i="6" s="1"/>
  <c r="F163" i="4"/>
  <c r="F164" i="6" s="1"/>
  <c r="F62" i="4"/>
  <c r="F62" i="6" s="1"/>
  <c r="N263" i="4"/>
  <c r="N261" i="6" s="1"/>
  <c r="N364" i="4"/>
  <c r="N361" i="6" s="1"/>
  <c r="N465" i="4"/>
  <c r="N464" i="6" s="1"/>
  <c r="N163" i="4"/>
  <c r="N164" i="6" s="1"/>
  <c r="N62" i="4"/>
  <c r="N62" i="6" s="1"/>
  <c r="G264" i="4"/>
  <c r="G262" i="6" s="1"/>
  <c r="G365" i="4"/>
  <c r="G362" i="6" s="1"/>
  <c r="G466" i="4"/>
  <c r="G465" i="6" s="1"/>
  <c r="G164" i="4"/>
  <c r="G165" i="6" s="1"/>
  <c r="G63" i="4"/>
  <c r="G63" i="6" s="1"/>
  <c r="O264" i="4"/>
  <c r="O262" i="6" s="1"/>
  <c r="O365" i="4"/>
  <c r="O362" i="6" s="1"/>
  <c r="O164" i="4"/>
  <c r="O165" i="6" s="1"/>
  <c r="O466" i="4"/>
  <c r="O465" i="6" s="1"/>
  <c r="O63" i="4"/>
  <c r="O63" i="6" s="1"/>
  <c r="H265" i="4"/>
  <c r="H263" i="6" s="1"/>
  <c r="H366" i="4"/>
  <c r="H363" i="6" s="1"/>
  <c r="H467" i="4"/>
  <c r="H466" i="6" s="1"/>
  <c r="H165" i="4"/>
  <c r="H166" i="6" s="1"/>
  <c r="H64" i="4"/>
  <c r="H64" i="6" s="1"/>
  <c r="P265" i="4"/>
  <c r="P263" i="6" s="1"/>
  <c r="P366" i="4"/>
  <c r="P363" i="6" s="1"/>
  <c r="P467" i="4"/>
  <c r="P466" i="6" s="1"/>
  <c r="P64" i="4"/>
  <c r="P64" i="6" s="1"/>
  <c r="P165" i="4"/>
  <c r="P166" i="6" s="1"/>
  <c r="I266" i="4"/>
  <c r="I264" i="6" s="1"/>
  <c r="I367" i="4"/>
  <c r="I364" i="6" s="1"/>
  <c r="I468" i="4"/>
  <c r="I467" i="6" s="1"/>
  <c r="I166" i="4"/>
  <c r="I167" i="6" s="1"/>
  <c r="I65" i="4"/>
  <c r="I65" i="6" s="1"/>
  <c r="Q266" i="4"/>
  <c r="Q264" i="6" s="1"/>
  <c r="Q367" i="4"/>
  <c r="Q364" i="6" s="1"/>
  <c r="Q468" i="4"/>
  <c r="Q467" i="6" s="1"/>
  <c r="Q65" i="4"/>
  <c r="Q65" i="6" s="1"/>
  <c r="Q166" i="4"/>
  <c r="Q167" i="6" s="1"/>
  <c r="J267" i="4"/>
  <c r="J265" i="6" s="1"/>
  <c r="J368" i="4"/>
  <c r="J365" i="6" s="1"/>
  <c r="J469" i="4"/>
  <c r="J468" i="6" s="1"/>
  <c r="J66" i="4"/>
  <c r="J66" i="6" s="1"/>
  <c r="J167" i="4"/>
  <c r="J168" i="6" s="1"/>
  <c r="R267" i="4"/>
  <c r="R265" i="6" s="1"/>
  <c r="R368" i="4"/>
  <c r="R365" i="6" s="1"/>
  <c r="R469" i="4"/>
  <c r="R468" i="6" s="1"/>
  <c r="R167" i="4"/>
  <c r="R168" i="6" s="1"/>
  <c r="R66" i="4"/>
  <c r="R66" i="6" s="1"/>
  <c r="K268" i="4"/>
  <c r="K266" i="6" s="1"/>
  <c r="K369" i="4"/>
  <c r="K366" i="6" s="1"/>
  <c r="K470" i="4"/>
  <c r="K469" i="6" s="1"/>
  <c r="K168" i="4"/>
  <c r="K169" i="6" s="1"/>
  <c r="K67" i="4"/>
  <c r="K67" i="6" s="1"/>
  <c r="D269" i="4"/>
  <c r="D267" i="6" s="1"/>
  <c r="D370" i="4"/>
  <c r="D367" i="6" s="1"/>
  <c r="D68" i="4"/>
  <c r="D68" i="6" s="1"/>
  <c r="D471" i="4"/>
  <c r="D470" i="6" s="1"/>
  <c r="D169" i="4"/>
  <c r="D170" i="6" s="1"/>
  <c r="L269" i="4"/>
  <c r="L267" i="6" s="1"/>
  <c r="L370" i="4"/>
  <c r="L367" i="6" s="1"/>
  <c r="L471" i="4"/>
  <c r="L470" i="6" s="1"/>
  <c r="L169" i="4"/>
  <c r="L170" i="6" s="1"/>
  <c r="L68" i="4"/>
  <c r="L68" i="6" s="1"/>
  <c r="E270" i="4"/>
  <c r="E268" i="6" s="1"/>
  <c r="E371" i="4"/>
  <c r="E368" i="6" s="1"/>
  <c r="E472" i="4"/>
  <c r="E471" i="6" s="1"/>
  <c r="E170" i="4"/>
  <c r="E171" i="6" s="1"/>
  <c r="E69" i="4"/>
  <c r="E69" i="6" s="1"/>
  <c r="M270" i="4"/>
  <c r="M268" i="6" s="1"/>
  <c r="M371" i="4"/>
  <c r="M368" i="6" s="1"/>
  <c r="M472" i="4"/>
  <c r="M471" i="6" s="1"/>
  <c r="M170" i="4"/>
  <c r="M171" i="6" s="1"/>
  <c r="M69" i="4"/>
  <c r="M69" i="6" s="1"/>
  <c r="F271" i="4"/>
  <c r="F269" i="6" s="1"/>
  <c r="F372" i="4"/>
  <c r="F369" i="6" s="1"/>
  <c r="F70" i="4"/>
  <c r="F70" i="6" s="1"/>
  <c r="F171" i="4"/>
  <c r="F172" i="6" s="1"/>
  <c r="F473" i="4"/>
  <c r="F472" i="6" s="1"/>
  <c r="N271" i="4"/>
  <c r="N269" i="6" s="1"/>
  <c r="N372" i="4"/>
  <c r="N369" i="6" s="1"/>
  <c r="N70" i="4"/>
  <c r="N70" i="6" s="1"/>
  <c r="N473" i="4"/>
  <c r="N472" i="6" s="1"/>
  <c r="N171" i="4"/>
  <c r="N172" i="6" s="1"/>
  <c r="G272" i="4"/>
  <c r="G270" i="6" s="1"/>
  <c r="G373" i="4"/>
  <c r="G370" i="6" s="1"/>
  <c r="G474" i="4"/>
  <c r="G473" i="6" s="1"/>
  <c r="G71" i="4"/>
  <c r="G71" i="6" s="1"/>
  <c r="G172" i="4"/>
  <c r="G173" i="6" s="1"/>
  <c r="O272" i="4"/>
  <c r="O270" i="6" s="1"/>
  <c r="O373" i="4"/>
  <c r="O370" i="6" s="1"/>
  <c r="O474" i="4"/>
  <c r="O473" i="6" s="1"/>
  <c r="O172" i="4"/>
  <c r="O173" i="6" s="1"/>
  <c r="O71" i="4"/>
  <c r="O71" i="6" s="1"/>
  <c r="H273" i="4"/>
  <c r="H271" i="6" s="1"/>
  <c r="H374" i="4"/>
  <c r="H371" i="6" s="1"/>
  <c r="H72" i="4"/>
  <c r="H72" i="6" s="1"/>
  <c r="H475" i="4"/>
  <c r="H474" i="6" s="1"/>
  <c r="H173" i="4"/>
  <c r="H174" i="6" s="1"/>
  <c r="P273" i="4"/>
  <c r="P271" i="6" s="1"/>
  <c r="P374" i="4"/>
  <c r="P371" i="6" s="1"/>
  <c r="P72" i="4"/>
  <c r="P72" i="6" s="1"/>
  <c r="P475" i="4"/>
  <c r="P474" i="6" s="1"/>
  <c r="P173" i="4"/>
  <c r="P174" i="6" s="1"/>
  <c r="I274" i="4"/>
  <c r="I272" i="6" s="1"/>
  <c r="I375" i="4"/>
  <c r="I372" i="6" s="1"/>
  <c r="I476" i="4"/>
  <c r="I475" i="6" s="1"/>
  <c r="I73" i="4"/>
  <c r="I73" i="6" s="1"/>
  <c r="I174" i="4"/>
  <c r="I175" i="6" s="1"/>
  <c r="Q274" i="4"/>
  <c r="Q272" i="6" s="1"/>
  <c r="Q375" i="4"/>
  <c r="Q372" i="6" s="1"/>
  <c r="Q476" i="4"/>
  <c r="Q475" i="6" s="1"/>
  <c r="Q174" i="4"/>
  <c r="Q175" i="6" s="1"/>
  <c r="Q73" i="4"/>
  <c r="Q73" i="6" s="1"/>
  <c r="J275" i="4"/>
  <c r="J273" i="6" s="1"/>
  <c r="J376" i="4"/>
  <c r="J373" i="6" s="1"/>
  <c r="J74" i="4"/>
  <c r="J74" i="6" s="1"/>
  <c r="J175" i="4"/>
  <c r="J176" i="6" s="1"/>
  <c r="J477" i="4"/>
  <c r="J476" i="6" s="1"/>
  <c r="R275" i="4"/>
  <c r="R273" i="6" s="1"/>
  <c r="R376" i="4"/>
  <c r="R373" i="6" s="1"/>
  <c r="R74" i="4"/>
  <c r="R74" i="6" s="1"/>
  <c r="R477" i="4"/>
  <c r="R476" i="6" s="1"/>
  <c r="R175" i="4"/>
  <c r="R176" i="6" s="1"/>
  <c r="K276" i="4"/>
  <c r="K274" i="6" s="1"/>
  <c r="K377" i="4"/>
  <c r="K374" i="6" s="1"/>
  <c r="K478" i="4"/>
  <c r="K477" i="6" s="1"/>
  <c r="K75" i="4"/>
  <c r="K75" i="6" s="1"/>
  <c r="K176" i="4"/>
  <c r="K177" i="6" s="1"/>
  <c r="D277" i="4"/>
  <c r="D275" i="6" s="1"/>
  <c r="D378" i="4"/>
  <c r="D375" i="6" s="1"/>
  <c r="D479" i="4"/>
  <c r="D478" i="6" s="1"/>
  <c r="D177" i="4"/>
  <c r="D178" i="6" s="1"/>
  <c r="D76" i="4"/>
  <c r="D76" i="6" s="1"/>
  <c r="L277" i="4"/>
  <c r="L275" i="6" s="1"/>
  <c r="L378" i="4"/>
  <c r="L375" i="6" s="1"/>
  <c r="L76" i="4"/>
  <c r="L76" i="6" s="1"/>
  <c r="L479" i="4"/>
  <c r="L478" i="6" s="1"/>
  <c r="L177" i="4"/>
  <c r="L178" i="6" s="1"/>
  <c r="E278" i="4"/>
  <c r="E276" i="6" s="1"/>
  <c r="E379" i="4"/>
  <c r="E376" i="6" s="1"/>
  <c r="E77" i="4"/>
  <c r="E77" i="6" s="1"/>
  <c r="E480" i="4"/>
  <c r="E479" i="6" s="1"/>
  <c r="E178" i="4"/>
  <c r="E179" i="6" s="1"/>
  <c r="M278" i="4"/>
  <c r="M276" i="6" s="1"/>
  <c r="M379" i="4"/>
  <c r="M376" i="6" s="1"/>
  <c r="M480" i="4"/>
  <c r="M479" i="6" s="1"/>
  <c r="M77" i="4"/>
  <c r="M77" i="6" s="1"/>
  <c r="M178" i="4"/>
  <c r="M179" i="6" s="1"/>
  <c r="F279" i="4"/>
  <c r="F277" i="6" s="1"/>
  <c r="F380" i="4"/>
  <c r="F377" i="6" s="1"/>
  <c r="F481" i="4"/>
  <c r="F480" i="6" s="1"/>
  <c r="F179" i="4"/>
  <c r="F180" i="6" s="1"/>
  <c r="F78" i="4"/>
  <c r="F78" i="6" s="1"/>
  <c r="N279" i="4"/>
  <c r="N277" i="6" s="1"/>
  <c r="N380" i="4"/>
  <c r="N377" i="6" s="1"/>
  <c r="N78" i="4"/>
  <c r="N78" i="6" s="1"/>
  <c r="N179" i="4"/>
  <c r="N180" i="6" s="1"/>
  <c r="N481" i="4"/>
  <c r="N480" i="6" s="1"/>
  <c r="G280" i="4"/>
  <c r="G278" i="6" s="1"/>
  <c r="G381" i="4"/>
  <c r="G378" i="6" s="1"/>
  <c r="G79" i="4"/>
  <c r="G79" i="6" s="1"/>
  <c r="G482" i="4"/>
  <c r="G481" i="6" s="1"/>
  <c r="G180" i="4"/>
  <c r="G181" i="6" s="1"/>
  <c r="O280" i="4"/>
  <c r="O278" i="6" s="1"/>
  <c r="O381" i="4"/>
  <c r="O378" i="6" s="1"/>
  <c r="O482" i="4"/>
  <c r="O481" i="6" s="1"/>
  <c r="O79" i="4"/>
  <c r="O79" i="6" s="1"/>
  <c r="O180" i="4"/>
  <c r="O181" i="6" s="1"/>
  <c r="H281" i="4"/>
  <c r="H279" i="6" s="1"/>
  <c r="H382" i="4"/>
  <c r="H379" i="6" s="1"/>
  <c r="H483" i="4"/>
  <c r="H482" i="6" s="1"/>
  <c r="H181" i="4"/>
  <c r="H182" i="6" s="1"/>
  <c r="H80" i="4"/>
  <c r="H80" i="6" s="1"/>
  <c r="P281" i="4"/>
  <c r="P279" i="6" s="1"/>
  <c r="P382" i="4"/>
  <c r="P379" i="6" s="1"/>
  <c r="P80" i="4"/>
  <c r="P80" i="6" s="1"/>
  <c r="P181" i="4"/>
  <c r="P182" i="6" s="1"/>
  <c r="P483" i="4"/>
  <c r="P482" i="6" s="1"/>
  <c r="I282" i="4"/>
  <c r="I280" i="6" s="1"/>
  <c r="I383" i="4"/>
  <c r="I380" i="6" s="1"/>
  <c r="I81" i="4"/>
  <c r="I81" i="6" s="1"/>
  <c r="I484" i="4"/>
  <c r="I483" i="6" s="1"/>
  <c r="I182" i="4"/>
  <c r="I183" i="6" s="1"/>
  <c r="Q282" i="4"/>
  <c r="Q280" i="6" s="1"/>
  <c r="Q383" i="4"/>
  <c r="Q380" i="6" s="1"/>
  <c r="Q484" i="4"/>
  <c r="Q483" i="6" s="1"/>
  <c r="Q81" i="4"/>
  <c r="Q81" i="6" s="1"/>
  <c r="Q182" i="4"/>
  <c r="Q183" i="6" s="1"/>
  <c r="J283" i="4"/>
  <c r="J281" i="6" s="1"/>
  <c r="J384" i="4"/>
  <c r="J381" i="6" s="1"/>
  <c r="J485" i="4"/>
  <c r="J484" i="6" s="1"/>
  <c r="J183" i="4"/>
  <c r="J184" i="6" s="1"/>
  <c r="J82" i="4"/>
  <c r="J82" i="6" s="1"/>
  <c r="R283" i="4"/>
  <c r="R281" i="6" s="1"/>
  <c r="R384" i="4"/>
  <c r="R381" i="6" s="1"/>
  <c r="R82" i="4"/>
  <c r="R82" i="6" s="1"/>
  <c r="R485" i="4"/>
  <c r="R484" i="6" s="1"/>
  <c r="R183" i="4"/>
  <c r="R184" i="6" s="1"/>
  <c r="K284" i="4"/>
  <c r="K282" i="6" s="1"/>
  <c r="K385" i="4"/>
  <c r="K382" i="6" s="1"/>
  <c r="K83" i="4"/>
  <c r="K83" i="6" s="1"/>
  <c r="K486" i="4"/>
  <c r="K485" i="6" s="1"/>
  <c r="K184" i="4"/>
  <c r="K185" i="6" s="1"/>
  <c r="D285" i="4"/>
  <c r="D283" i="6" s="1"/>
  <c r="D386" i="4"/>
  <c r="D383" i="6" s="1"/>
  <c r="D487" i="4"/>
  <c r="D486" i="6" s="1"/>
  <c r="D84" i="4"/>
  <c r="D84" i="6" s="1"/>
  <c r="D185" i="4"/>
  <c r="D186" i="6" s="1"/>
  <c r="L285" i="4"/>
  <c r="L283" i="6" s="1"/>
  <c r="L386" i="4"/>
  <c r="L383" i="6" s="1"/>
  <c r="L487" i="4"/>
  <c r="L486" i="6" s="1"/>
  <c r="L185" i="4"/>
  <c r="L186" i="6" s="1"/>
  <c r="L84" i="4"/>
  <c r="L84" i="6" s="1"/>
  <c r="E286" i="4"/>
  <c r="E284" i="6" s="1"/>
  <c r="E387" i="4"/>
  <c r="E384" i="6" s="1"/>
  <c r="E85" i="4"/>
  <c r="E85" i="6" s="1"/>
  <c r="E488" i="4"/>
  <c r="E487" i="6" s="1"/>
  <c r="E186" i="4"/>
  <c r="E187" i="6" s="1"/>
  <c r="M286" i="4"/>
  <c r="M284" i="6" s="1"/>
  <c r="M387" i="4"/>
  <c r="M384" i="6" s="1"/>
  <c r="M85" i="4"/>
  <c r="M85" i="6" s="1"/>
  <c r="M488" i="4"/>
  <c r="M487" i="6" s="1"/>
  <c r="M186" i="4"/>
  <c r="M187" i="6" s="1"/>
  <c r="F287" i="4"/>
  <c r="F285" i="6" s="1"/>
  <c r="F388" i="4"/>
  <c r="F385" i="6" s="1"/>
  <c r="F489" i="4"/>
  <c r="F488" i="6" s="1"/>
  <c r="F86" i="4"/>
  <c r="F86" i="6" s="1"/>
  <c r="F187" i="4"/>
  <c r="F188" i="6" s="1"/>
  <c r="N287" i="4"/>
  <c r="N285" i="6" s="1"/>
  <c r="N388" i="4"/>
  <c r="N385" i="6" s="1"/>
  <c r="N489" i="4"/>
  <c r="N488" i="6" s="1"/>
  <c r="N187" i="4"/>
  <c r="N188" i="6" s="1"/>
  <c r="N86" i="4"/>
  <c r="N86" i="6" s="1"/>
  <c r="G288" i="4"/>
  <c r="G286" i="6" s="1"/>
  <c r="G389" i="4"/>
  <c r="G386" i="6" s="1"/>
  <c r="G87" i="4"/>
  <c r="G87" i="6" s="1"/>
  <c r="G188" i="4"/>
  <c r="G189" i="6" s="1"/>
  <c r="G490" i="4"/>
  <c r="G489" i="6" s="1"/>
  <c r="O288" i="4"/>
  <c r="O286" i="6" s="1"/>
  <c r="O389" i="4"/>
  <c r="O386" i="6" s="1"/>
  <c r="O87" i="4"/>
  <c r="O87" i="6" s="1"/>
  <c r="O490" i="4"/>
  <c r="O489" i="6" s="1"/>
  <c r="O188" i="4"/>
  <c r="O189" i="6" s="1"/>
  <c r="H289" i="4"/>
  <c r="H287" i="6" s="1"/>
  <c r="H390" i="4"/>
  <c r="H387" i="6" s="1"/>
  <c r="H491" i="4"/>
  <c r="H490" i="6" s="1"/>
  <c r="H88" i="4"/>
  <c r="H88" i="6" s="1"/>
  <c r="H189" i="4"/>
  <c r="H190" i="6" s="1"/>
  <c r="P289" i="4"/>
  <c r="P287" i="6" s="1"/>
  <c r="P390" i="4"/>
  <c r="P387" i="6" s="1"/>
  <c r="P491" i="4"/>
  <c r="P490" i="6" s="1"/>
  <c r="P189" i="4"/>
  <c r="P190" i="6" s="1"/>
  <c r="P88" i="4"/>
  <c r="P88" i="6" s="1"/>
  <c r="I290" i="4"/>
  <c r="I288" i="6" s="1"/>
  <c r="I391" i="4"/>
  <c r="I388" i="6" s="1"/>
  <c r="I89" i="4"/>
  <c r="I89" i="6" s="1"/>
  <c r="I492" i="4"/>
  <c r="I491" i="6" s="1"/>
  <c r="I190" i="4"/>
  <c r="I191" i="6" s="1"/>
  <c r="Q290" i="4"/>
  <c r="Q288" i="6" s="1"/>
  <c r="Q391" i="4"/>
  <c r="Q388" i="6" s="1"/>
  <c r="Q89" i="4"/>
  <c r="Q89" i="6" s="1"/>
  <c r="Q492" i="4"/>
  <c r="Q491" i="6" s="1"/>
  <c r="Q190" i="4"/>
  <c r="Q191" i="6" s="1"/>
  <c r="J291" i="4"/>
  <c r="J289" i="6" s="1"/>
  <c r="J392" i="4"/>
  <c r="J389" i="6" s="1"/>
  <c r="J493" i="4"/>
  <c r="J492" i="6" s="1"/>
  <c r="J90" i="4"/>
  <c r="J90" i="6" s="1"/>
  <c r="J191" i="4"/>
  <c r="J192" i="6" s="1"/>
  <c r="R291" i="4"/>
  <c r="R289" i="6" s="1"/>
  <c r="R392" i="4"/>
  <c r="R389" i="6" s="1"/>
  <c r="R493" i="4"/>
  <c r="R492" i="6" s="1"/>
  <c r="R191" i="4"/>
  <c r="R192" i="6" s="1"/>
  <c r="R90" i="4"/>
  <c r="R90" i="6" s="1"/>
  <c r="K292" i="4"/>
  <c r="K290" i="6" s="1"/>
  <c r="K393" i="4"/>
  <c r="K390" i="6" s="1"/>
  <c r="K91" i="4"/>
  <c r="K91" i="6" s="1"/>
  <c r="K494" i="4"/>
  <c r="K493" i="6" s="1"/>
  <c r="K192" i="4"/>
  <c r="K193" i="6" s="1"/>
  <c r="D293" i="4"/>
  <c r="D291" i="6" s="1"/>
  <c r="D394" i="4"/>
  <c r="D391" i="6" s="1"/>
  <c r="D92" i="4"/>
  <c r="D92" i="6" s="1"/>
  <c r="D495" i="4"/>
  <c r="D494" i="6" s="1"/>
  <c r="D193" i="4"/>
  <c r="D194" i="6" s="1"/>
  <c r="L293" i="4"/>
  <c r="L291" i="6" s="1"/>
  <c r="L394" i="4"/>
  <c r="L391" i="6" s="1"/>
  <c r="L495" i="4"/>
  <c r="L494" i="6" s="1"/>
  <c r="L92" i="4"/>
  <c r="L92" i="6" s="1"/>
  <c r="L193" i="4"/>
  <c r="L194" i="6" s="1"/>
  <c r="E294" i="4"/>
  <c r="E292" i="6" s="1"/>
  <c r="E395" i="4"/>
  <c r="E392" i="6" s="1"/>
  <c r="E496" i="4"/>
  <c r="E495" i="6" s="1"/>
  <c r="E194" i="4"/>
  <c r="E195" i="6" s="1"/>
  <c r="E93" i="4"/>
  <c r="E93" i="6" s="1"/>
  <c r="M294" i="4"/>
  <c r="M292" i="6" s="1"/>
  <c r="M395" i="4"/>
  <c r="M392" i="6" s="1"/>
  <c r="M93" i="4"/>
  <c r="M93" i="6" s="1"/>
  <c r="M194" i="4"/>
  <c r="M195" i="6" s="1"/>
  <c r="M496" i="4"/>
  <c r="M495" i="6" s="1"/>
  <c r="F295" i="4"/>
  <c r="F293" i="6" s="1"/>
  <c r="F396" i="4"/>
  <c r="F393" i="6" s="1"/>
  <c r="F94" i="4"/>
  <c r="F94" i="6" s="1"/>
  <c r="F497" i="4"/>
  <c r="F496" i="6" s="1"/>
  <c r="F195" i="4"/>
  <c r="F196" i="6" s="1"/>
  <c r="N295" i="4"/>
  <c r="N293" i="6" s="1"/>
  <c r="N396" i="4"/>
  <c r="N393" i="6" s="1"/>
  <c r="N497" i="4"/>
  <c r="N496" i="6" s="1"/>
  <c r="N94" i="4"/>
  <c r="N94" i="6" s="1"/>
  <c r="N195" i="4"/>
  <c r="N196" i="6" s="1"/>
  <c r="G296" i="4"/>
  <c r="G294" i="6" s="1"/>
  <c r="G397" i="4"/>
  <c r="G394" i="6" s="1"/>
  <c r="G498" i="4"/>
  <c r="G497" i="6" s="1"/>
  <c r="G196" i="4"/>
  <c r="G197" i="6" s="1"/>
  <c r="G95" i="4"/>
  <c r="G95" i="6" s="1"/>
  <c r="O296" i="4"/>
  <c r="O294" i="6" s="1"/>
  <c r="O397" i="4"/>
  <c r="O394" i="6" s="1"/>
  <c r="O95" i="4"/>
  <c r="O95" i="6" s="1"/>
  <c r="O196" i="4"/>
  <c r="O197" i="6" s="1"/>
  <c r="O498" i="4"/>
  <c r="O497" i="6" s="1"/>
  <c r="H297" i="4"/>
  <c r="H295" i="6" s="1"/>
  <c r="H398" i="4"/>
  <c r="H395" i="6" s="1"/>
  <c r="H96" i="4"/>
  <c r="H96" i="6" s="1"/>
  <c r="H499" i="4"/>
  <c r="H498" i="6" s="1"/>
  <c r="H197" i="4"/>
  <c r="H198" i="6" s="1"/>
  <c r="P297" i="4"/>
  <c r="P295" i="6" s="1"/>
  <c r="P398" i="4"/>
  <c r="P395" i="6" s="1"/>
  <c r="P499" i="4"/>
  <c r="P498" i="6" s="1"/>
  <c r="P96" i="4"/>
  <c r="P96" i="6" s="1"/>
  <c r="P197" i="4"/>
  <c r="P198" i="6" s="1"/>
  <c r="I298" i="4"/>
  <c r="I296" i="6" s="1"/>
  <c r="I399" i="4"/>
  <c r="I396" i="6" s="1"/>
  <c r="I500" i="4"/>
  <c r="I499" i="6" s="1"/>
  <c r="I198" i="4"/>
  <c r="I199" i="6" s="1"/>
  <c r="I97" i="4"/>
  <c r="I97" i="6" s="1"/>
  <c r="Q298" i="4"/>
  <c r="Q296" i="6" s="1"/>
  <c r="Q399" i="4"/>
  <c r="Q396" i="6" s="1"/>
  <c r="Q97" i="4"/>
  <c r="Q97" i="6" s="1"/>
  <c r="Q198" i="4"/>
  <c r="Q199" i="6" s="1"/>
  <c r="Q500" i="4"/>
  <c r="Q499" i="6" s="1"/>
  <c r="J157" i="4"/>
  <c r="J158" i="6" s="1"/>
  <c r="J257" i="4"/>
  <c r="J255" i="6" s="1"/>
  <c r="J459" i="4"/>
  <c r="J458" i="6" s="1"/>
  <c r="J358" i="4"/>
  <c r="J355" i="6" s="1"/>
  <c r="J56" i="4"/>
  <c r="J56" i="6" s="1"/>
  <c r="D159" i="4"/>
  <c r="D160" i="6" s="1"/>
  <c r="D259" i="4"/>
  <c r="D257" i="6" s="1"/>
  <c r="D461" i="4"/>
  <c r="D460" i="6" s="1"/>
  <c r="D360" i="4"/>
  <c r="D357" i="6" s="1"/>
  <c r="D58" i="4"/>
  <c r="D58" i="6" s="1"/>
  <c r="M160" i="4"/>
  <c r="M161" i="6" s="1"/>
  <c r="M260" i="4"/>
  <c r="M258" i="6" s="1"/>
  <c r="M462" i="4"/>
  <c r="M461" i="6" s="1"/>
  <c r="M361" i="4"/>
  <c r="M358" i="6" s="1"/>
  <c r="M59" i="4"/>
  <c r="M59" i="6" s="1"/>
  <c r="O162" i="4"/>
  <c r="O163" i="6" s="1"/>
  <c r="O262" i="4"/>
  <c r="O260" i="6" s="1"/>
  <c r="O464" i="4"/>
  <c r="O463" i="6" s="1"/>
  <c r="O363" i="4"/>
  <c r="O360" i="6" s="1"/>
  <c r="O61" i="4"/>
  <c r="O61" i="6" s="1"/>
  <c r="I164" i="4"/>
  <c r="I165" i="6" s="1"/>
  <c r="I264" i="4"/>
  <c r="I262" i="6" s="1"/>
  <c r="I466" i="4"/>
  <c r="I465" i="6" s="1"/>
  <c r="I365" i="4"/>
  <c r="I362" i="6" s="1"/>
  <c r="I63" i="4"/>
  <c r="I63" i="6" s="1"/>
  <c r="R165" i="4"/>
  <c r="R166" i="6" s="1"/>
  <c r="R265" i="4"/>
  <c r="R263" i="6" s="1"/>
  <c r="R467" i="4"/>
  <c r="R466" i="6" s="1"/>
  <c r="R366" i="4"/>
  <c r="R363" i="6" s="1"/>
  <c r="R64" i="4"/>
  <c r="R64" i="6" s="1"/>
  <c r="D167" i="4"/>
  <c r="D168" i="6" s="1"/>
  <c r="D267" i="4"/>
  <c r="D265" i="6" s="1"/>
  <c r="D469" i="4"/>
  <c r="D468" i="6" s="1"/>
  <c r="D368" i="4"/>
  <c r="D365" i="6" s="1"/>
  <c r="D66" i="4"/>
  <c r="D66" i="6" s="1"/>
  <c r="M168" i="4"/>
  <c r="M169" i="6" s="1"/>
  <c r="M268" i="4"/>
  <c r="M266" i="6" s="1"/>
  <c r="M470" i="4"/>
  <c r="M469" i="6" s="1"/>
  <c r="M369" i="4"/>
  <c r="M366" i="6" s="1"/>
  <c r="M67" i="4"/>
  <c r="M67" i="6" s="1"/>
  <c r="G170" i="4"/>
  <c r="G171" i="6" s="1"/>
  <c r="G270" i="4"/>
  <c r="G268" i="6" s="1"/>
  <c r="G472" i="4"/>
  <c r="G471" i="6" s="1"/>
  <c r="G371" i="4"/>
  <c r="G368" i="6" s="1"/>
  <c r="G69" i="4"/>
  <c r="G69" i="6" s="1"/>
  <c r="P171" i="4"/>
  <c r="P172" i="6" s="1"/>
  <c r="P271" i="4"/>
  <c r="P269" i="6" s="1"/>
  <c r="P473" i="4"/>
  <c r="P472" i="6" s="1"/>
  <c r="P70" i="4"/>
  <c r="P70" i="6" s="1"/>
  <c r="P372" i="4"/>
  <c r="P369" i="6" s="1"/>
  <c r="J173" i="4"/>
  <c r="J174" i="6" s="1"/>
  <c r="J273" i="4"/>
  <c r="J271" i="6" s="1"/>
  <c r="J475" i="4"/>
  <c r="J474" i="6" s="1"/>
  <c r="J374" i="4"/>
  <c r="J371" i="6" s="1"/>
  <c r="J72" i="4"/>
  <c r="J72" i="6" s="1"/>
  <c r="L175" i="4"/>
  <c r="L176" i="6" s="1"/>
  <c r="L275" i="4"/>
  <c r="L273" i="6" s="1"/>
  <c r="L477" i="4"/>
  <c r="L476" i="6" s="1"/>
  <c r="L74" i="4"/>
  <c r="L74" i="6" s="1"/>
  <c r="L376" i="4"/>
  <c r="L373" i="6" s="1"/>
  <c r="F177" i="4"/>
  <c r="F178" i="6" s="1"/>
  <c r="F277" i="4"/>
  <c r="F275" i="6" s="1"/>
  <c r="F479" i="4"/>
  <c r="F478" i="6" s="1"/>
  <c r="F378" i="4"/>
  <c r="F375" i="6" s="1"/>
  <c r="F76" i="4"/>
  <c r="F76" i="6" s="1"/>
  <c r="O178" i="4"/>
  <c r="O179" i="6" s="1"/>
  <c r="O278" i="4"/>
  <c r="O276" i="6" s="1"/>
  <c r="O480" i="4"/>
  <c r="O479" i="6" s="1"/>
  <c r="O379" i="4"/>
  <c r="O376" i="6" s="1"/>
  <c r="O77" i="4"/>
  <c r="O77" i="6" s="1"/>
  <c r="I180" i="4"/>
  <c r="I181" i="6" s="1"/>
  <c r="I280" i="4"/>
  <c r="I278" i="6" s="1"/>
  <c r="I482" i="4"/>
  <c r="I481" i="6" s="1"/>
  <c r="I381" i="4"/>
  <c r="I378" i="6" s="1"/>
  <c r="I79" i="4"/>
  <c r="I79" i="6" s="1"/>
  <c r="R181" i="4"/>
  <c r="R182" i="6" s="1"/>
  <c r="R281" i="4"/>
  <c r="R279" i="6" s="1"/>
  <c r="R483" i="4"/>
  <c r="R482" i="6" s="1"/>
  <c r="R382" i="4"/>
  <c r="R379" i="6" s="1"/>
  <c r="R80" i="4"/>
  <c r="R80" i="6" s="1"/>
  <c r="L183" i="4"/>
  <c r="L184" i="6" s="1"/>
  <c r="L283" i="4"/>
  <c r="L281" i="6" s="1"/>
  <c r="L485" i="4"/>
  <c r="L484" i="6" s="1"/>
  <c r="L384" i="4"/>
  <c r="L381" i="6" s="1"/>
  <c r="L82" i="4"/>
  <c r="L82" i="6" s="1"/>
  <c r="F185" i="4"/>
  <c r="F186" i="6" s="1"/>
  <c r="F285" i="4"/>
  <c r="F283" i="6" s="1"/>
  <c r="F487" i="4"/>
  <c r="F486" i="6" s="1"/>
  <c r="F386" i="4"/>
  <c r="F383" i="6" s="1"/>
  <c r="F84" i="4"/>
  <c r="F84" i="6" s="1"/>
  <c r="O186" i="4"/>
  <c r="O187" i="6" s="1"/>
  <c r="O286" i="4"/>
  <c r="O284" i="6" s="1"/>
  <c r="O488" i="4"/>
  <c r="O487" i="6" s="1"/>
  <c r="O387" i="4"/>
  <c r="O384" i="6" s="1"/>
  <c r="O85" i="4"/>
  <c r="O85" i="6" s="1"/>
  <c r="I188" i="4"/>
  <c r="I189" i="6" s="1"/>
  <c r="I288" i="4"/>
  <c r="I286" i="6" s="1"/>
  <c r="I490" i="4"/>
  <c r="I489" i="6" s="1"/>
  <c r="I87" i="4"/>
  <c r="I87" i="6" s="1"/>
  <c r="I389" i="4"/>
  <c r="I386" i="6" s="1"/>
  <c r="R189" i="4"/>
  <c r="R190" i="6" s="1"/>
  <c r="R289" i="4"/>
  <c r="R287" i="6" s="1"/>
  <c r="R491" i="4"/>
  <c r="R490" i="6" s="1"/>
  <c r="R390" i="4"/>
  <c r="R387" i="6" s="1"/>
  <c r="R88" i="4"/>
  <c r="R88" i="6" s="1"/>
  <c r="D191" i="4"/>
  <c r="D192" i="6" s="1"/>
  <c r="D291" i="4"/>
  <c r="D289" i="6" s="1"/>
  <c r="D392" i="4"/>
  <c r="D389" i="6" s="1"/>
  <c r="D493" i="4"/>
  <c r="D492" i="6" s="1"/>
  <c r="D90" i="4"/>
  <c r="D90" i="6" s="1"/>
  <c r="M192" i="4"/>
  <c r="M193" i="6" s="1"/>
  <c r="M292" i="4"/>
  <c r="M290" i="6" s="1"/>
  <c r="M494" i="4"/>
  <c r="M493" i="6" s="1"/>
  <c r="M91" i="4"/>
  <c r="M91" i="6" s="1"/>
  <c r="M393" i="4"/>
  <c r="M390" i="6" s="1"/>
  <c r="G194" i="4"/>
  <c r="G195" i="6" s="1"/>
  <c r="G294" i="4"/>
  <c r="G292" i="6" s="1"/>
  <c r="G496" i="4"/>
  <c r="G495" i="6" s="1"/>
  <c r="G395" i="4"/>
  <c r="G392" i="6" s="1"/>
  <c r="G93" i="4"/>
  <c r="G93" i="6" s="1"/>
  <c r="P195" i="4"/>
  <c r="P196" i="6" s="1"/>
  <c r="P295" i="4"/>
  <c r="P293" i="6" s="1"/>
  <c r="P497" i="4"/>
  <c r="P496" i="6" s="1"/>
  <c r="P396" i="4"/>
  <c r="P393" i="6" s="1"/>
  <c r="P94" i="4"/>
  <c r="P94" i="6" s="1"/>
  <c r="R197" i="4"/>
  <c r="R198" i="6" s="1"/>
  <c r="R297" i="4"/>
  <c r="R295" i="6" s="1"/>
  <c r="R499" i="4"/>
  <c r="R498" i="6" s="1"/>
  <c r="R398" i="4"/>
  <c r="R395" i="6" s="1"/>
  <c r="R96" i="4"/>
  <c r="R96" i="6" s="1"/>
  <c r="L158" i="4"/>
  <c r="L159" i="6" s="1"/>
  <c r="L460" i="4"/>
  <c r="L459" i="6" s="1"/>
  <c r="L359" i="4"/>
  <c r="L356" i="6" s="1"/>
  <c r="L57" i="4"/>
  <c r="L57" i="6" s="1"/>
  <c r="L258" i="4"/>
  <c r="L256" i="6" s="1"/>
  <c r="N160" i="4"/>
  <c r="N161" i="6" s="1"/>
  <c r="N361" i="4"/>
  <c r="N358" i="6" s="1"/>
  <c r="N260" i="4"/>
  <c r="N258" i="6" s="1"/>
  <c r="N462" i="4"/>
  <c r="N461" i="6" s="1"/>
  <c r="N59" i="4"/>
  <c r="N59" i="6" s="1"/>
  <c r="H464" i="4"/>
  <c r="H463" i="6" s="1"/>
  <c r="H162" i="4"/>
  <c r="H163" i="6" s="1"/>
  <c r="H262" i="4"/>
  <c r="H260" i="6" s="1"/>
  <c r="H61" i="4"/>
  <c r="H61" i="6" s="1"/>
  <c r="H363" i="4"/>
  <c r="H360" i="6" s="1"/>
  <c r="Q163" i="4"/>
  <c r="Q164" i="6" s="1"/>
  <c r="Q465" i="4"/>
  <c r="Q464" i="6" s="1"/>
  <c r="Q263" i="4"/>
  <c r="Q261" i="6" s="1"/>
  <c r="Q62" i="4"/>
  <c r="Q62" i="6" s="1"/>
  <c r="Q364" i="4"/>
  <c r="Q361" i="6" s="1"/>
  <c r="K265" i="4"/>
  <c r="K263" i="6" s="1"/>
  <c r="K165" i="4"/>
  <c r="K166" i="6" s="1"/>
  <c r="K467" i="4"/>
  <c r="K466" i="6" s="1"/>
  <c r="K366" i="4"/>
  <c r="K363" i="6" s="1"/>
  <c r="K64" i="4"/>
  <c r="K64" i="6" s="1"/>
  <c r="E167" i="4"/>
  <c r="E168" i="6" s="1"/>
  <c r="E469" i="4"/>
  <c r="E468" i="6" s="1"/>
  <c r="E368" i="4"/>
  <c r="E365" i="6" s="1"/>
  <c r="E66" i="4"/>
  <c r="E66" i="6" s="1"/>
  <c r="E267" i="4"/>
  <c r="E265" i="6" s="1"/>
  <c r="M368" i="4"/>
  <c r="M365" i="6" s="1"/>
  <c r="M167" i="4"/>
  <c r="M168" i="6" s="1"/>
  <c r="M267" i="4"/>
  <c r="M265" i="6" s="1"/>
  <c r="M66" i="4"/>
  <c r="M66" i="6" s="1"/>
  <c r="M469" i="4"/>
  <c r="M468" i="6" s="1"/>
  <c r="G169" i="4"/>
  <c r="G170" i="6" s="1"/>
  <c r="G269" i="4"/>
  <c r="G267" i="6" s="1"/>
  <c r="G471" i="4"/>
  <c r="G470" i="6" s="1"/>
  <c r="G370" i="4"/>
  <c r="G367" i="6" s="1"/>
  <c r="G68" i="4"/>
  <c r="G68" i="6" s="1"/>
  <c r="P472" i="4"/>
  <c r="P471" i="6" s="1"/>
  <c r="P170" i="4"/>
  <c r="P171" i="6" s="1"/>
  <c r="P270" i="4"/>
  <c r="P268" i="6" s="1"/>
  <c r="P371" i="4"/>
  <c r="P368" i="6" s="1"/>
  <c r="P69" i="4"/>
  <c r="P69" i="6" s="1"/>
  <c r="R474" i="4"/>
  <c r="R473" i="6" s="1"/>
  <c r="R172" i="4"/>
  <c r="R173" i="6" s="1"/>
  <c r="R373" i="4"/>
  <c r="R370" i="6" s="1"/>
  <c r="R71" i="4"/>
  <c r="R71" i="6" s="1"/>
  <c r="R272" i="4"/>
  <c r="R270" i="6" s="1"/>
  <c r="L476" i="4"/>
  <c r="L475" i="6" s="1"/>
  <c r="L174" i="4"/>
  <c r="L175" i="6" s="1"/>
  <c r="L274" i="4"/>
  <c r="L272" i="6" s="1"/>
  <c r="L375" i="4"/>
  <c r="L372" i="6" s="1"/>
  <c r="L73" i="4"/>
  <c r="L73" i="6" s="1"/>
  <c r="F377" i="4"/>
  <c r="F374" i="6" s="1"/>
  <c r="F75" i="4"/>
  <c r="F75" i="6" s="1"/>
  <c r="F176" i="4"/>
  <c r="F177" i="6" s="1"/>
  <c r="F276" i="4"/>
  <c r="F274" i="6" s="1"/>
  <c r="F478" i="4"/>
  <c r="F477" i="6" s="1"/>
  <c r="N377" i="4"/>
  <c r="N374" i="6" s="1"/>
  <c r="N478" i="4"/>
  <c r="N477" i="6" s="1"/>
  <c r="N75" i="4"/>
  <c r="N75" i="6" s="1"/>
  <c r="N276" i="4"/>
  <c r="N274" i="6" s="1"/>
  <c r="N176" i="4"/>
  <c r="N177" i="6" s="1"/>
  <c r="I481" i="4"/>
  <c r="I480" i="6" s="1"/>
  <c r="I179" i="4"/>
  <c r="I180" i="6" s="1"/>
  <c r="I279" i="4"/>
  <c r="I277" i="6" s="1"/>
  <c r="I380" i="4"/>
  <c r="I377" i="6" s="1"/>
  <c r="I78" i="4"/>
  <c r="I78" i="6" s="1"/>
  <c r="P488" i="4"/>
  <c r="P487" i="6" s="1"/>
  <c r="P286" i="4"/>
  <c r="P284" i="6" s="1"/>
  <c r="P85" i="4"/>
  <c r="P85" i="6" s="1"/>
  <c r="P186" i="4"/>
  <c r="P187" i="6" s="1"/>
  <c r="P387" i="4"/>
  <c r="P384" i="6" s="1"/>
  <c r="F358" i="4"/>
  <c r="F355" i="6" s="1"/>
  <c r="F459" i="4"/>
  <c r="F458" i="6" s="1"/>
  <c r="F56" i="4"/>
  <c r="F56" i="6" s="1"/>
  <c r="F257" i="4"/>
  <c r="F255" i="6" s="1"/>
  <c r="F157" i="4"/>
  <c r="F158" i="6" s="1"/>
  <c r="G359" i="4"/>
  <c r="G356" i="6" s="1"/>
  <c r="G460" i="4"/>
  <c r="G459" i="6" s="1"/>
  <c r="G57" i="4"/>
  <c r="G57" i="6" s="1"/>
  <c r="G158" i="4"/>
  <c r="G159" i="6" s="1"/>
  <c r="G258" i="4"/>
  <c r="G256" i="6" s="1"/>
  <c r="H360" i="4"/>
  <c r="H357" i="6" s="1"/>
  <c r="H461" i="4"/>
  <c r="H460" i="6" s="1"/>
  <c r="H58" i="4"/>
  <c r="H58" i="6" s="1"/>
  <c r="H259" i="4"/>
  <c r="H257" i="6" s="1"/>
  <c r="H159" i="4"/>
  <c r="H160" i="6" s="1"/>
  <c r="I361" i="4"/>
  <c r="I358" i="6" s="1"/>
  <c r="I462" i="4"/>
  <c r="I461" i="6" s="1"/>
  <c r="I59" i="4"/>
  <c r="I59" i="6" s="1"/>
  <c r="I260" i="4"/>
  <c r="I258" i="6" s="1"/>
  <c r="I160" i="4"/>
  <c r="I161" i="6" s="1"/>
  <c r="J362" i="4"/>
  <c r="J359" i="6" s="1"/>
  <c r="J463" i="4"/>
  <c r="J462" i="6" s="1"/>
  <c r="J60" i="4"/>
  <c r="J60" i="6" s="1"/>
  <c r="J261" i="4"/>
  <c r="J259" i="6" s="1"/>
  <c r="J161" i="4"/>
  <c r="J162" i="6" s="1"/>
  <c r="K363" i="4"/>
  <c r="K360" i="6" s="1"/>
  <c r="K464" i="4"/>
  <c r="K463" i="6" s="1"/>
  <c r="K61" i="4"/>
  <c r="K61" i="6" s="1"/>
  <c r="K162" i="4"/>
  <c r="K163" i="6" s="1"/>
  <c r="K262" i="4"/>
  <c r="K260" i="6" s="1"/>
  <c r="L364" i="4"/>
  <c r="L361" i="6" s="1"/>
  <c r="L465" i="4"/>
  <c r="L464" i="6" s="1"/>
  <c r="L62" i="4"/>
  <c r="L62" i="6" s="1"/>
  <c r="L263" i="4"/>
  <c r="L261" i="6" s="1"/>
  <c r="L163" i="4"/>
  <c r="L164" i="6" s="1"/>
  <c r="M365" i="4"/>
  <c r="M362" i="6" s="1"/>
  <c r="M466" i="4"/>
  <c r="M465" i="6" s="1"/>
  <c r="M63" i="4"/>
  <c r="M63" i="6" s="1"/>
  <c r="M264" i="4"/>
  <c r="M262" i="6" s="1"/>
  <c r="M164" i="4"/>
  <c r="M165" i="6" s="1"/>
  <c r="N366" i="4"/>
  <c r="N363" i="6" s="1"/>
  <c r="N467" i="4"/>
  <c r="N466" i="6" s="1"/>
  <c r="N64" i="4"/>
  <c r="N64" i="6" s="1"/>
  <c r="N265" i="4"/>
  <c r="N263" i="6" s="1"/>
  <c r="N165" i="4"/>
  <c r="N166" i="6" s="1"/>
  <c r="O367" i="4"/>
  <c r="O364" i="6" s="1"/>
  <c r="O468" i="4"/>
  <c r="O467" i="6" s="1"/>
  <c r="O65" i="4"/>
  <c r="O65" i="6" s="1"/>
  <c r="O166" i="4"/>
  <c r="O167" i="6" s="1"/>
  <c r="O266" i="4"/>
  <c r="O264" i="6" s="1"/>
  <c r="P368" i="4"/>
  <c r="P365" i="6" s="1"/>
  <c r="P469" i="4"/>
  <c r="P468" i="6" s="1"/>
  <c r="P66" i="4"/>
  <c r="P66" i="6" s="1"/>
  <c r="P267" i="4"/>
  <c r="P265" i="6" s="1"/>
  <c r="P167" i="4"/>
  <c r="P168" i="6" s="1"/>
  <c r="Q369" i="4"/>
  <c r="Q366" i="6" s="1"/>
  <c r="Q470" i="4"/>
  <c r="Q469" i="6" s="1"/>
  <c r="Q67" i="4"/>
  <c r="Q67" i="6" s="1"/>
  <c r="Q168" i="4"/>
  <c r="Q169" i="6" s="1"/>
  <c r="Q268" i="4"/>
  <c r="Q266" i="6" s="1"/>
  <c r="R370" i="4"/>
  <c r="R367" i="6" s="1"/>
  <c r="R471" i="4"/>
  <c r="R470" i="6" s="1"/>
  <c r="R68" i="4"/>
  <c r="R68" i="6" s="1"/>
  <c r="R269" i="4"/>
  <c r="R267" i="6" s="1"/>
  <c r="R169" i="4"/>
  <c r="R170" i="6" s="1"/>
  <c r="D372" i="4"/>
  <c r="D369" i="6" s="1"/>
  <c r="D473" i="4"/>
  <c r="D472" i="6" s="1"/>
  <c r="D271" i="4"/>
  <c r="D269" i="6" s="1"/>
  <c r="D70" i="4"/>
  <c r="D70" i="6" s="1"/>
  <c r="D171" i="4"/>
  <c r="D172" i="6" s="1"/>
  <c r="E373" i="4"/>
  <c r="E370" i="6" s="1"/>
  <c r="E474" i="4"/>
  <c r="E473" i="6" s="1"/>
  <c r="E272" i="4"/>
  <c r="E270" i="6" s="1"/>
  <c r="E172" i="4"/>
  <c r="E173" i="6" s="1"/>
  <c r="E71" i="4"/>
  <c r="E71" i="6" s="1"/>
  <c r="F374" i="4"/>
  <c r="F371" i="6" s="1"/>
  <c r="F475" i="4"/>
  <c r="F474" i="6" s="1"/>
  <c r="F273" i="4"/>
  <c r="F271" i="6" s="1"/>
  <c r="F72" i="4"/>
  <c r="F72" i="6" s="1"/>
  <c r="F173" i="4"/>
  <c r="F174" i="6" s="1"/>
  <c r="G375" i="4"/>
  <c r="G372" i="6" s="1"/>
  <c r="G476" i="4"/>
  <c r="G475" i="6" s="1"/>
  <c r="G274" i="4"/>
  <c r="G272" i="6" s="1"/>
  <c r="G174" i="4"/>
  <c r="G175" i="6" s="1"/>
  <c r="G73" i="4"/>
  <c r="G73" i="6" s="1"/>
  <c r="H376" i="4"/>
  <c r="H373" i="6" s="1"/>
  <c r="H477" i="4"/>
  <c r="H476" i="6" s="1"/>
  <c r="H175" i="4"/>
  <c r="H176" i="6" s="1"/>
  <c r="H74" i="4"/>
  <c r="H74" i="6" s="1"/>
  <c r="H275" i="4"/>
  <c r="H273" i="6" s="1"/>
  <c r="I377" i="4"/>
  <c r="I374" i="6" s="1"/>
  <c r="I478" i="4"/>
  <c r="I477" i="6" s="1"/>
  <c r="I276" i="4"/>
  <c r="I274" i="6" s="1"/>
  <c r="I176" i="4"/>
  <c r="I177" i="6" s="1"/>
  <c r="I75" i="4"/>
  <c r="I75" i="6" s="1"/>
  <c r="J378" i="4"/>
  <c r="J375" i="6" s="1"/>
  <c r="J479" i="4"/>
  <c r="J478" i="6" s="1"/>
  <c r="J76" i="4"/>
  <c r="J76" i="6" s="1"/>
  <c r="J277" i="4"/>
  <c r="J275" i="6" s="1"/>
  <c r="J177" i="4"/>
  <c r="J178" i="6" s="1"/>
  <c r="K379" i="4"/>
  <c r="K376" i="6" s="1"/>
  <c r="K480" i="4"/>
  <c r="K479" i="6" s="1"/>
  <c r="K278" i="4"/>
  <c r="K276" i="6" s="1"/>
  <c r="K178" i="4"/>
  <c r="K179" i="6" s="1"/>
  <c r="K77" i="4"/>
  <c r="K77" i="6" s="1"/>
  <c r="L380" i="4"/>
  <c r="L377" i="6" s="1"/>
  <c r="L481" i="4"/>
  <c r="L480" i="6" s="1"/>
  <c r="L179" i="4"/>
  <c r="L180" i="6" s="1"/>
  <c r="L279" i="4"/>
  <c r="L277" i="6" s="1"/>
  <c r="L78" i="4"/>
  <c r="L78" i="6" s="1"/>
  <c r="M381" i="4"/>
  <c r="M378" i="6" s="1"/>
  <c r="M482" i="4"/>
  <c r="M481" i="6" s="1"/>
  <c r="M280" i="4"/>
  <c r="M278" i="6" s="1"/>
  <c r="M180" i="4"/>
  <c r="M181" i="6" s="1"/>
  <c r="M79" i="4"/>
  <c r="M79" i="6" s="1"/>
  <c r="N382" i="4"/>
  <c r="N379" i="6" s="1"/>
  <c r="N483" i="4"/>
  <c r="N482" i="6" s="1"/>
  <c r="N281" i="4"/>
  <c r="N279" i="6" s="1"/>
  <c r="N80" i="4"/>
  <c r="N80" i="6" s="1"/>
  <c r="N181" i="4"/>
  <c r="N182" i="6" s="1"/>
  <c r="O383" i="4"/>
  <c r="O380" i="6" s="1"/>
  <c r="O484" i="4"/>
  <c r="O483" i="6" s="1"/>
  <c r="O282" i="4"/>
  <c r="O280" i="6" s="1"/>
  <c r="O182" i="4"/>
  <c r="O183" i="6" s="1"/>
  <c r="O81" i="4"/>
  <c r="O81" i="6" s="1"/>
  <c r="P384" i="4"/>
  <c r="P381" i="6" s="1"/>
  <c r="P485" i="4"/>
  <c r="P484" i="6" s="1"/>
  <c r="P183" i="4"/>
  <c r="P184" i="6" s="1"/>
  <c r="P283" i="4"/>
  <c r="P281" i="6" s="1"/>
  <c r="P82" i="4"/>
  <c r="P82" i="6" s="1"/>
  <c r="Q385" i="4"/>
  <c r="Q382" i="6" s="1"/>
  <c r="Q486" i="4"/>
  <c r="Q485" i="6" s="1"/>
  <c r="Q284" i="4"/>
  <c r="Q282" i="6" s="1"/>
  <c r="Q184" i="4"/>
  <c r="Q185" i="6" s="1"/>
  <c r="Q83" i="4"/>
  <c r="Q83" i="6" s="1"/>
  <c r="R386" i="4"/>
  <c r="R383" i="6" s="1"/>
  <c r="R487" i="4"/>
  <c r="R486" i="6" s="1"/>
  <c r="R185" i="4"/>
  <c r="R186" i="6" s="1"/>
  <c r="R84" i="4"/>
  <c r="R84" i="6" s="1"/>
  <c r="R285" i="4"/>
  <c r="R283" i="6" s="1"/>
  <c r="D388" i="4"/>
  <c r="D385" i="6" s="1"/>
  <c r="D489" i="4"/>
  <c r="D488" i="6" s="1"/>
  <c r="D287" i="4"/>
  <c r="D285" i="6" s="1"/>
  <c r="D187" i="4"/>
  <c r="D188" i="6" s="1"/>
  <c r="D86" i="4"/>
  <c r="D86" i="6" s="1"/>
  <c r="E389" i="4"/>
  <c r="E386" i="6" s="1"/>
  <c r="E490" i="4"/>
  <c r="E489" i="6" s="1"/>
  <c r="E188" i="4"/>
  <c r="E189" i="6" s="1"/>
  <c r="E288" i="4"/>
  <c r="E286" i="6" s="1"/>
  <c r="E87" i="4"/>
  <c r="E87" i="6" s="1"/>
  <c r="F390" i="4"/>
  <c r="F387" i="6" s="1"/>
  <c r="F491" i="4"/>
  <c r="F490" i="6" s="1"/>
  <c r="F289" i="4"/>
  <c r="F287" i="6" s="1"/>
  <c r="F189" i="4"/>
  <c r="F190" i="6" s="1"/>
  <c r="F88" i="4"/>
  <c r="F88" i="6" s="1"/>
  <c r="G391" i="4"/>
  <c r="G388" i="6" s="1"/>
  <c r="G492" i="4"/>
  <c r="G491" i="6" s="1"/>
  <c r="G290" i="4"/>
  <c r="G288" i="6" s="1"/>
  <c r="G89" i="4"/>
  <c r="G89" i="6" s="1"/>
  <c r="G190" i="4"/>
  <c r="G191" i="6" s="1"/>
  <c r="H392" i="4"/>
  <c r="H389" i="6" s="1"/>
  <c r="H493" i="4"/>
  <c r="H492" i="6" s="1"/>
  <c r="H291" i="4"/>
  <c r="H289" i="6" s="1"/>
  <c r="H191" i="4"/>
  <c r="H192" i="6" s="1"/>
  <c r="H90" i="4"/>
  <c r="H90" i="6" s="1"/>
  <c r="I393" i="4"/>
  <c r="I390" i="6" s="1"/>
  <c r="I494" i="4"/>
  <c r="I493" i="6" s="1"/>
  <c r="I192" i="4"/>
  <c r="I193" i="6" s="1"/>
  <c r="I91" i="4"/>
  <c r="I91" i="6" s="1"/>
  <c r="I292" i="4"/>
  <c r="I290" i="6" s="1"/>
  <c r="J394" i="4"/>
  <c r="J391" i="6" s="1"/>
  <c r="J495" i="4"/>
  <c r="J494" i="6" s="1"/>
  <c r="J293" i="4"/>
  <c r="J291" i="6" s="1"/>
  <c r="J193" i="4"/>
  <c r="J194" i="6" s="1"/>
  <c r="J92" i="4"/>
  <c r="J92" i="6" s="1"/>
  <c r="K395" i="4"/>
  <c r="K392" i="6" s="1"/>
  <c r="K496" i="4"/>
  <c r="K495" i="6" s="1"/>
  <c r="K93" i="4"/>
  <c r="K93" i="6" s="1"/>
  <c r="K294" i="4"/>
  <c r="K292" i="6" s="1"/>
  <c r="K194" i="4"/>
  <c r="K195" i="6" s="1"/>
  <c r="L396" i="4"/>
  <c r="L393" i="6" s="1"/>
  <c r="L497" i="4"/>
  <c r="L496" i="6" s="1"/>
  <c r="L295" i="4"/>
  <c r="L293" i="6" s="1"/>
  <c r="L195" i="4"/>
  <c r="L196" i="6" s="1"/>
  <c r="L94" i="4"/>
  <c r="L94" i="6" s="1"/>
  <c r="E397" i="4"/>
  <c r="E394" i="6" s="1"/>
  <c r="E498" i="4"/>
  <c r="E497" i="6" s="1"/>
  <c r="E196" i="4"/>
  <c r="E197" i="6" s="1"/>
  <c r="E95" i="4"/>
  <c r="E95" i="6" s="1"/>
  <c r="E296" i="4"/>
  <c r="E294" i="6" s="1"/>
  <c r="F398" i="4"/>
  <c r="F395" i="6" s="1"/>
  <c r="F499" i="4"/>
  <c r="F498" i="6" s="1"/>
  <c r="F297" i="4"/>
  <c r="F295" i="6" s="1"/>
  <c r="F96" i="4"/>
  <c r="F96" i="6" s="1"/>
  <c r="F197" i="4"/>
  <c r="F198" i="6" s="1"/>
  <c r="O399" i="4"/>
  <c r="O396" i="6" s="1"/>
  <c r="O500" i="4"/>
  <c r="O499" i="6" s="1"/>
  <c r="O298" i="4"/>
  <c r="O296" i="6" s="1"/>
  <c r="O97" i="4"/>
  <c r="O97" i="6" s="1"/>
  <c r="O198" i="4"/>
  <c r="O199" i="6" s="1"/>
  <c r="O358" i="4"/>
  <c r="O355" i="6" s="1"/>
  <c r="O257" i="4"/>
  <c r="O255" i="6" s="1"/>
  <c r="O56" i="4"/>
  <c r="O56" i="6" s="1"/>
  <c r="O459" i="4"/>
  <c r="O458" i="6" s="1"/>
  <c r="O157" i="4"/>
  <c r="O158" i="6" s="1"/>
  <c r="P460" i="4"/>
  <c r="P459" i="6" s="1"/>
  <c r="P359" i="4"/>
  <c r="P356" i="6" s="1"/>
  <c r="P258" i="4"/>
  <c r="P256" i="6" s="1"/>
  <c r="P158" i="4"/>
  <c r="P159" i="6" s="1"/>
  <c r="P57" i="4"/>
  <c r="P57" i="6" s="1"/>
  <c r="Q360" i="4"/>
  <c r="Q357" i="6" s="1"/>
  <c r="Q159" i="4"/>
  <c r="Q160" i="6" s="1"/>
  <c r="Q259" i="4"/>
  <c r="Q257" i="6" s="1"/>
  <c r="Q58" i="4"/>
  <c r="Q58" i="6" s="1"/>
  <c r="Q461" i="4"/>
  <c r="Q460" i="6" s="1"/>
  <c r="R462" i="4"/>
  <c r="R461" i="6" s="1"/>
  <c r="R361" i="4"/>
  <c r="R358" i="6" s="1"/>
  <c r="R59" i="4"/>
  <c r="R59" i="6" s="1"/>
  <c r="R160" i="4"/>
  <c r="R161" i="6" s="1"/>
  <c r="R260" i="4"/>
  <c r="R258" i="6" s="1"/>
  <c r="D363" i="4"/>
  <c r="D360" i="6" s="1"/>
  <c r="D262" i="4"/>
  <c r="D260" i="6" s="1"/>
  <c r="D162" i="4"/>
  <c r="D163" i="6" s="1"/>
  <c r="D464" i="4"/>
  <c r="D463" i="6" s="1"/>
  <c r="D61" i="4"/>
  <c r="D61" i="6" s="1"/>
  <c r="E465" i="4"/>
  <c r="E464" i="6" s="1"/>
  <c r="E364" i="4"/>
  <c r="E361" i="6" s="1"/>
  <c r="E163" i="4"/>
  <c r="E164" i="6" s="1"/>
  <c r="E263" i="4"/>
  <c r="E261" i="6" s="1"/>
  <c r="E62" i="4"/>
  <c r="E62" i="6" s="1"/>
  <c r="F365" i="4"/>
  <c r="F362" i="6" s="1"/>
  <c r="F63" i="4"/>
  <c r="F63" i="6" s="1"/>
  <c r="F164" i="4"/>
  <c r="F165" i="6" s="1"/>
  <c r="F466" i="4"/>
  <c r="F465" i="6" s="1"/>
  <c r="F264" i="4"/>
  <c r="F262" i="6" s="1"/>
  <c r="G467" i="4"/>
  <c r="G466" i="6" s="1"/>
  <c r="G366" i="4"/>
  <c r="G363" i="6" s="1"/>
  <c r="G265" i="4"/>
  <c r="G263" i="6" s="1"/>
  <c r="G165" i="4"/>
  <c r="G166" i="6" s="1"/>
  <c r="G64" i="4"/>
  <c r="G64" i="6" s="1"/>
  <c r="H367" i="4"/>
  <c r="H364" i="6" s="1"/>
  <c r="H266" i="4"/>
  <c r="H264" i="6" s="1"/>
  <c r="H166" i="4"/>
  <c r="H167" i="6" s="1"/>
  <c r="H468" i="4"/>
  <c r="H467" i="6" s="1"/>
  <c r="H65" i="4"/>
  <c r="H65" i="6" s="1"/>
  <c r="I469" i="4"/>
  <c r="I468" i="6" s="1"/>
  <c r="I368" i="4"/>
  <c r="I365" i="6" s="1"/>
  <c r="I267" i="4"/>
  <c r="I265" i="6" s="1"/>
  <c r="I66" i="4"/>
  <c r="I66" i="6" s="1"/>
  <c r="I167" i="4"/>
  <c r="I168" i="6" s="1"/>
  <c r="J268" i="4"/>
  <c r="J266" i="6" s="1"/>
  <c r="J67" i="4"/>
  <c r="J67" i="6" s="1"/>
  <c r="J470" i="4"/>
  <c r="J469" i="6" s="1"/>
  <c r="J369" i="4"/>
  <c r="J366" i="6" s="1"/>
  <c r="J168" i="4"/>
  <c r="J169" i="6" s="1"/>
  <c r="K471" i="4"/>
  <c r="K470" i="6" s="1"/>
  <c r="K370" i="4"/>
  <c r="K367" i="6" s="1"/>
  <c r="K68" i="4"/>
  <c r="K68" i="6" s="1"/>
  <c r="K269" i="4"/>
  <c r="K267" i="6" s="1"/>
  <c r="K169" i="4"/>
  <c r="K170" i="6" s="1"/>
  <c r="L371" i="4"/>
  <c r="L368" i="6" s="1"/>
  <c r="L270" i="4"/>
  <c r="L268" i="6" s="1"/>
  <c r="L472" i="4"/>
  <c r="L471" i="6" s="1"/>
  <c r="L170" i="4"/>
  <c r="L171" i="6" s="1"/>
  <c r="L69" i="4"/>
  <c r="L69" i="6" s="1"/>
  <c r="E271" i="4"/>
  <c r="E269" i="6" s="1"/>
  <c r="E473" i="4"/>
  <c r="E472" i="6" s="1"/>
  <c r="E372" i="4"/>
  <c r="E369" i="6" s="1"/>
  <c r="E70" i="4"/>
  <c r="E70" i="6" s="1"/>
  <c r="E171" i="4"/>
  <c r="E172" i="6" s="1"/>
  <c r="F373" i="4"/>
  <c r="F370" i="6" s="1"/>
  <c r="F272" i="4"/>
  <c r="F270" i="6" s="1"/>
  <c r="F172" i="4"/>
  <c r="F173" i="6" s="1"/>
  <c r="F474" i="4"/>
  <c r="F473" i="6" s="1"/>
  <c r="F71" i="4"/>
  <c r="F71" i="6" s="1"/>
  <c r="G475" i="4"/>
  <c r="G474" i="6" s="1"/>
  <c r="G173" i="4"/>
  <c r="G174" i="6" s="1"/>
  <c r="G374" i="4"/>
  <c r="G371" i="6" s="1"/>
  <c r="G72" i="4"/>
  <c r="G72" i="6" s="1"/>
  <c r="G273" i="4"/>
  <c r="G271" i="6" s="1"/>
  <c r="H375" i="4"/>
  <c r="H372" i="6" s="1"/>
  <c r="H476" i="4"/>
  <c r="H475" i="6" s="1"/>
  <c r="H73" i="4"/>
  <c r="H73" i="6" s="1"/>
  <c r="H174" i="4"/>
  <c r="H175" i="6" s="1"/>
  <c r="H274" i="4"/>
  <c r="H272" i="6" s="1"/>
  <c r="Q477" i="4"/>
  <c r="Q476" i="6" s="1"/>
  <c r="Q376" i="4"/>
  <c r="Q373" i="6" s="1"/>
  <c r="Q275" i="4"/>
  <c r="Q273" i="6" s="1"/>
  <c r="Q74" i="4"/>
  <c r="Q74" i="6" s="1"/>
  <c r="Q175" i="4"/>
  <c r="Q176" i="6" s="1"/>
  <c r="R176" i="4"/>
  <c r="R177" i="6" s="1"/>
  <c r="R75" i="4"/>
  <c r="R75" i="6" s="1"/>
  <c r="R377" i="4"/>
  <c r="R374" i="6" s="1"/>
  <c r="R478" i="4"/>
  <c r="R477" i="6" s="1"/>
  <c r="R276" i="4"/>
  <c r="R274" i="6" s="1"/>
  <c r="D480" i="4"/>
  <c r="D479" i="6" s="1"/>
  <c r="D379" i="4"/>
  <c r="D376" i="6" s="1"/>
  <c r="D77" i="4"/>
  <c r="D77" i="6" s="1"/>
  <c r="D278" i="4"/>
  <c r="D276" i="6" s="1"/>
  <c r="D178" i="4"/>
  <c r="D179" i="6" s="1"/>
  <c r="E380" i="4"/>
  <c r="E377" i="6" s="1"/>
  <c r="E279" i="4"/>
  <c r="E277" i="6" s="1"/>
  <c r="E179" i="4"/>
  <c r="E180" i="6" s="1"/>
  <c r="E78" i="4"/>
  <c r="E78" i="6" s="1"/>
  <c r="E481" i="4"/>
  <c r="E480" i="6" s="1"/>
  <c r="F381" i="4"/>
  <c r="F378" i="6" s="1"/>
  <c r="F180" i="4"/>
  <c r="F181" i="6" s="1"/>
  <c r="F482" i="4"/>
  <c r="F481" i="6" s="1"/>
  <c r="F280" i="4"/>
  <c r="F278" i="6" s="1"/>
  <c r="F79" i="4"/>
  <c r="F79" i="6" s="1"/>
  <c r="G483" i="4"/>
  <c r="G482" i="6" s="1"/>
  <c r="G382" i="4"/>
  <c r="G379" i="6" s="1"/>
  <c r="G181" i="4"/>
  <c r="G182" i="6" s="1"/>
  <c r="G80" i="4"/>
  <c r="G80" i="6" s="1"/>
  <c r="G281" i="4"/>
  <c r="G279" i="6" s="1"/>
  <c r="H383" i="4"/>
  <c r="H380" i="6" s="1"/>
  <c r="H484" i="4"/>
  <c r="H483" i="6" s="1"/>
  <c r="H81" i="4"/>
  <c r="H81" i="6" s="1"/>
  <c r="H182" i="4"/>
  <c r="H183" i="6" s="1"/>
  <c r="H282" i="4"/>
  <c r="H280" i="6" s="1"/>
  <c r="P383" i="4"/>
  <c r="P380" i="6" s="1"/>
  <c r="P81" i="4"/>
  <c r="P81" i="6" s="1"/>
  <c r="P484" i="4"/>
  <c r="P483" i="6" s="1"/>
  <c r="P282" i="4"/>
  <c r="P280" i="6" s="1"/>
  <c r="P182" i="4"/>
  <c r="P183" i="6" s="1"/>
  <c r="Q384" i="4"/>
  <c r="Q381" i="6" s="1"/>
  <c r="Q283" i="4"/>
  <c r="Q281" i="6" s="1"/>
  <c r="Q82" i="4"/>
  <c r="Q82" i="6" s="1"/>
  <c r="Q485" i="4"/>
  <c r="Q484" i="6" s="1"/>
  <c r="Q183" i="4"/>
  <c r="Q184" i="6" s="1"/>
  <c r="R385" i="4"/>
  <c r="R382" i="6" s="1"/>
  <c r="R83" i="4"/>
  <c r="R83" i="6" s="1"/>
  <c r="R284" i="4"/>
  <c r="R282" i="6" s="1"/>
  <c r="R486" i="4"/>
  <c r="R485" i="6" s="1"/>
  <c r="R184" i="4"/>
  <c r="R185" i="6" s="1"/>
  <c r="D488" i="4"/>
  <c r="D487" i="6" s="1"/>
  <c r="D186" i="4"/>
  <c r="D187" i="6" s="1"/>
  <c r="D387" i="4"/>
  <c r="D384" i="6" s="1"/>
  <c r="D286" i="4"/>
  <c r="D284" i="6" s="1"/>
  <c r="D85" i="4"/>
  <c r="D85" i="6" s="1"/>
  <c r="E388" i="4"/>
  <c r="E385" i="6" s="1"/>
  <c r="E86" i="4"/>
  <c r="E86" i="6" s="1"/>
  <c r="E489" i="4"/>
  <c r="E488" i="6" s="1"/>
  <c r="E187" i="4"/>
  <c r="E188" i="6" s="1"/>
  <c r="E287" i="4"/>
  <c r="E285" i="6" s="1"/>
  <c r="F288" i="4"/>
  <c r="F286" i="6" s="1"/>
  <c r="F490" i="4"/>
  <c r="F489" i="6" s="1"/>
  <c r="F389" i="4"/>
  <c r="F386" i="6" s="1"/>
  <c r="F188" i="4"/>
  <c r="F189" i="6" s="1"/>
  <c r="F87" i="4"/>
  <c r="F87" i="6" s="1"/>
  <c r="G390" i="4"/>
  <c r="G387" i="6" s="1"/>
  <c r="G491" i="4"/>
  <c r="G490" i="6" s="1"/>
  <c r="G289" i="4"/>
  <c r="G287" i="6" s="1"/>
  <c r="G189" i="4"/>
  <c r="G190" i="6" s="1"/>
  <c r="G88" i="4"/>
  <c r="G88" i="6" s="1"/>
  <c r="H492" i="4"/>
  <c r="H491" i="6" s="1"/>
  <c r="H190" i="4"/>
  <c r="H191" i="6" s="1"/>
  <c r="H391" i="4"/>
  <c r="H388" i="6" s="1"/>
  <c r="H290" i="4"/>
  <c r="H288" i="6" s="1"/>
  <c r="H89" i="4"/>
  <c r="H89" i="6" s="1"/>
  <c r="P391" i="4"/>
  <c r="P388" i="6" s="1"/>
  <c r="P190" i="4"/>
  <c r="P191" i="6" s="1"/>
  <c r="P89" i="4"/>
  <c r="P89" i="6" s="1"/>
  <c r="P492" i="4"/>
  <c r="P491" i="6" s="1"/>
  <c r="P290" i="4"/>
  <c r="P288" i="6" s="1"/>
  <c r="Q291" i="4"/>
  <c r="Q289" i="6" s="1"/>
  <c r="Q493" i="4"/>
  <c r="Q492" i="6" s="1"/>
  <c r="Q191" i="4"/>
  <c r="Q192" i="6" s="1"/>
  <c r="Q392" i="4"/>
  <c r="Q389" i="6" s="1"/>
  <c r="Q90" i="4"/>
  <c r="Q90" i="6" s="1"/>
  <c r="R393" i="4"/>
  <c r="R390" i="6" s="1"/>
  <c r="R292" i="4"/>
  <c r="R290" i="6" s="1"/>
  <c r="R494" i="4"/>
  <c r="R493" i="6" s="1"/>
  <c r="R192" i="4"/>
  <c r="R193" i="6" s="1"/>
  <c r="R91" i="4"/>
  <c r="R91" i="6" s="1"/>
  <c r="D194" i="4"/>
  <c r="D195" i="6" s="1"/>
  <c r="D294" i="4"/>
  <c r="D292" i="6" s="1"/>
  <c r="D395" i="4"/>
  <c r="D392" i="6" s="1"/>
  <c r="D496" i="4"/>
  <c r="D495" i="6" s="1"/>
  <c r="D93" i="4"/>
  <c r="D93" i="6" s="1"/>
  <c r="E396" i="4"/>
  <c r="E393" i="6" s="1"/>
  <c r="E497" i="4"/>
  <c r="E496" i="6" s="1"/>
  <c r="E94" i="4"/>
  <c r="E94" i="6" s="1"/>
  <c r="E195" i="4"/>
  <c r="E196" i="6" s="1"/>
  <c r="E295" i="4"/>
  <c r="E293" i="6" s="1"/>
  <c r="F397" i="4"/>
  <c r="F394" i="6" s="1"/>
  <c r="F498" i="4"/>
  <c r="F497" i="6" s="1"/>
  <c r="F296" i="4"/>
  <c r="F294" i="6" s="1"/>
  <c r="F95" i="4"/>
  <c r="F95" i="6" s="1"/>
  <c r="F196" i="4"/>
  <c r="F197" i="6" s="1"/>
  <c r="G398" i="4"/>
  <c r="G395" i="6" s="1"/>
  <c r="G197" i="4"/>
  <c r="G198" i="6" s="1"/>
  <c r="G499" i="4"/>
  <c r="G498" i="6" s="1"/>
  <c r="G297" i="4"/>
  <c r="G295" i="6" s="1"/>
  <c r="G96" i="4"/>
  <c r="G96" i="6" s="1"/>
  <c r="H500" i="4"/>
  <c r="H499" i="6" s="1"/>
  <c r="H298" i="4"/>
  <c r="H296" i="6" s="1"/>
  <c r="H97" i="4"/>
  <c r="H97" i="6" s="1"/>
  <c r="H399" i="4"/>
  <c r="H396" i="6" s="1"/>
  <c r="H198" i="4"/>
  <c r="H199" i="6" s="1"/>
  <c r="I459" i="4"/>
  <c r="I458" i="6" s="1"/>
  <c r="I257" i="4"/>
  <c r="I255" i="6" s="1"/>
  <c r="I358" i="4"/>
  <c r="I355" i="6" s="1"/>
  <c r="I56" i="4"/>
  <c r="I56" i="6" s="1"/>
  <c r="I157" i="4"/>
  <c r="I158" i="6" s="1"/>
  <c r="Q257" i="4"/>
  <c r="Q255" i="6" s="1"/>
  <c r="Q459" i="4"/>
  <c r="Q458" i="6" s="1"/>
  <c r="Q358" i="4"/>
  <c r="Q355" i="6" s="1"/>
  <c r="Q157" i="4"/>
  <c r="Q158" i="6" s="1"/>
  <c r="Q56" i="4"/>
  <c r="Q56" i="6" s="1"/>
  <c r="J359" i="4"/>
  <c r="J356" i="6" s="1"/>
  <c r="J158" i="4"/>
  <c r="J159" i="6" s="1"/>
  <c r="J57" i="4"/>
  <c r="J57" i="6" s="1"/>
  <c r="J258" i="4"/>
  <c r="J256" i="6" s="1"/>
  <c r="J460" i="4"/>
  <c r="J459" i="6" s="1"/>
  <c r="R460" i="4"/>
  <c r="R459" i="6" s="1"/>
  <c r="R258" i="4"/>
  <c r="R256" i="6" s="1"/>
  <c r="R158" i="4"/>
  <c r="R159" i="6" s="1"/>
  <c r="R359" i="4"/>
  <c r="R356" i="6" s="1"/>
  <c r="R57" i="4"/>
  <c r="R57" i="6" s="1"/>
  <c r="K461" i="4"/>
  <c r="K460" i="6" s="1"/>
  <c r="K259" i="4"/>
  <c r="K257" i="6" s="1"/>
  <c r="K159" i="4"/>
  <c r="K160" i="6" s="1"/>
  <c r="K360" i="4"/>
  <c r="K357" i="6" s="1"/>
  <c r="K58" i="4"/>
  <c r="K58" i="6" s="1"/>
  <c r="D260" i="4"/>
  <c r="D258" i="6" s="1"/>
  <c r="D462" i="4"/>
  <c r="D461" i="6" s="1"/>
  <c r="D361" i="4"/>
  <c r="D358" i="6" s="1"/>
  <c r="D160" i="4"/>
  <c r="D161" i="6" s="1"/>
  <c r="D59" i="4"/>
  <c r="D59" i="6" s="1"/>
  <c r="L59" i="4"/>
  <c r="L59" i="6" s="1"/>
  <c r="L361" i="4"/>
  <c r="L358" i="6" s="1"/>
  <c r="L260" i="4"/>
  <c r="L258" i="6" s="1"/>
  <c r="L160" i="4"/>
  <c r="L161" i="6" s="1"/>
  <c r="L462" i="4"/>
  <c r="L461" i="6" s="1"/>
  <c r="E463" i="4"/>
  <c r="E462" i="6" s="1"/>
  <c r="E161" i="4"/>
  <c r="E162" i="6" s="1"/>
  <c r="E261" i="4"/>
  <c r="E259" i="6" s="1"/>
  <c r="E60" i="4"/>
  <c r="E60" i="6" s="1"/>
  <c r="E362" i="4"/>
  <c r="E359" i="6" s="1"/>
  <c r="M463" i="4"/>
  <c r="M462" i="6" s="1"/>
  <c r="M261" i="4"/>
  <c r="M259" i="6" s="1"/>
  <c r="M161" i="4"/>
  <c r="M162" i="6" s="1"/>
  <c r="M362" i="4"/>
  <c r="M359" i="6" s="1"/>
  <c r="M60" i="4"/>
  <c r="M60" i="6" s="1"/>
  <c r="F262" i="4"/>
  <c r="F260" i="6" s="1"/>
  <c r="F464" i="4"/>
  <c r="F463" i="6" s="1"/>
  <c r="F61" i="4"/>
  <c r="F61" i="6" s="1"/>
  <c r="F363" i="4"/>
  <c r="F360" i="6" s="1"/>
  <c r="F162" i="4"/>
  <c r="F163" i="6" s="1"/>
  <c r="N262" i="4"/>
  <c r="N260" i="6" s="1"/>
  <c r="N363" i="4"/>
  <c r="N360" i="6" s="1"/>
  <c r="N464" i="4"/>
  <c r="N463" i="6" s="1"/>
  <c r="N162" i="4"/>
  <c r="N163" i="6" s="1"/>
  <c r="N61" i="4"/>
  <c r="N61" i="6" s="1"/>
  <c r="G465" i="4"/>
  <c r="G464" i="6" s="1"/>
  <c r="G364" i="4"/>
  <c r="G361" i="6" s="1"/>
  <c r="G263" i="4"/>
  <c r="G261" i="6" s="1"/>
  <c r="G62" i="4"/>
  <c r="G62" i="6" s="1"/>
  <c r="G163" i="4"/>
  <c r="G164" i="6" s="1"/>
  <c r="O465" i="4"/>
  <c r="O464" i="6" s="1"/>
  <c r="O263" i="4"/>
  <c r="O261" i="6" s="1"/>
  <c r="O62" i="4"/>
  <c r="O62" i="6" s="1"/>
  <c r="O364" i="4"/>
  <c r="O361" i="6" s="1"/>
  <c r="O163" i="4"/>
  <c r="O164" i="6" s="1"/>
  <c r="H264" i="4"/>
  <c r="H262" i="6" s="1"/>
  <c r="H466" i="4"/>
  <c r="H465" i="6" s="1"/>
  <c r="H365" i="4"/>
  <c r="H362" i="6" s="1"/>
  <c r="H63" i="4"/>
  <c r="H63" i="6" s="1"/>
  <c r="H164" i="4"/>
  <c r="H165" i="6" s="1"/>
  <c r="P365" i="4"/>
  <c r="P362" i="6" s="1"/>
  <c r="P164" i="4"/>
  <c r="P165" i="6" s="1"/>
  <c r="P63" i="4"/>
  <c r="P63" i="6" s="1"/>
  <c r="P466" i="4"/>
  <c r="P465" i="6" s="1"/>
  <c r="P264" i="4"/>
  <c r="P262" i="6" s="1"/>
  <c r="I366" i="4"/>
  <c r="I363" i="6" s="1"/>
  <c r="I64" i="4"/>
  <c r="I64" i="6" s="1"/>
  <c r="I467" i="4"/>
  <c r="I466" i="6" s="1"/>
  <c r="I265" i="4"/>
  <c r="I263" i="6" s="1"/>
  <c r="I165" i="4"/>
  <c r="I166" i="6" s="1"/>
  <c r="Q467" i="4"/>
  <c r="Q466" i="6" s="1"/>
  <c r="Q265" i="4"/>
  <c r="Q263" i="6" s="1"/>
  <c r="Q64" i="4"/>
  <c r="Q64" i="6" s="1"/>
  <c r="Q366" i="4"/>
  <c r="Q363" i="6" s="1"/>
  <c r="Q165" i="4"/>
  <c r="Q166" i="6" s="1"/>
  <c r="J266" i="4"/>
  <c r="J264" i="6" s="1"/>
  <c r="J367" i="4"/>
  <c r="J364" i="6" s="1"/>
  <c r="J166" i="4"/>
  <c r="J167" i="6" s="1"/>
  <c r="J468" i="4"/>
  <c r="J467" i="6" s="1"/>
  <c r="J65" i="4"/>
  <c r="J65" i="6" s="1"/>
  <c r="R367" i="4"/>
  <c r="R364" i="6" s="1"/>
  <c r="R65" i="4"/>
  <c r="R65" i="6" s="1"/>
  <c r="R266" i="4"/>
  <c r="R264" i="6" s="1"/>
  <c r="R468" i="4"/>
  <c r="R467" i="6" s="1"/>
  <c r="R166" i="4"/>
  <c r="R167" i="6" s="1"/>
  <c r="K469" i="4"/>
  <c r="K468" i="6" s="1"/>
  <c r="K267" i="4"/>
  <c r="K265" i="6" s="1"/>
  <c r="K66" i="4"/>
  <c r="K66" i="6" s="1"/>
  <c r="K167" i="4"/>
  <c r="K168" i="6" s="1"/>
  <c r="K368" i="4"/>
  <c r="K365" i="6" s="1"/>
  <c r="D470" i="4"/>
  <c r="D469" i="6" s="1"/>
  <c r="D268" i="4"/>
  <c r="D266" i="6" s="1"/>
  <c r="D168" i="4"/>
  <c r="D169" i="6" s="1"/>
  <c r="D369" i="4"/>
  <c r="D366" i="6" s="1"/>
  <c r="D67" i="4"/>
  <c r="D67" i="6" s="1"/>
  <c r="L268" i="4"/>
  <c r="L266" i="6" s="1"/>
  <c r="L470" i="4"/>
  <c r="L469" i="6" s="1"/>
  <c r="L369" i="4"/>
  <c r="L366" i="6" s="1"/>
  <c r="L168" i="4"/>
  <c r="L169" i="6" s="1"/>
  <c r="L67" i="4"/>
  <c r="L67" i="6" s="1"/>
  <c r="E68" i="4"/>
  <c r="E68" i="6" s="1"/>
  <c r="E370" i="4"/>
  <c r="E367" i="6" s="1"/>
  <c r="E169" i="4"/>
  <c r="E170" i="6" s="1"/>
  <c r="E471" i="4"/>
  <c r="E470" i="6" s="1"/>
  <c r="E269" i="4"/>
  <c r="E267" i="6" s="1"/>
  <c r="M370" i="4"/>
  <c r="M367" i="6" s="1"/>
  <c r="M169" i="4"/>
  <c r="M170" i="6" s="1"/>
  <c r="M471" i="4"/>
  <c r="M470" i="6" s="1"/>
  <c r="M68" i="4"/>
  <c r="M68" i="6" s="1"/>
  <c r="M269" i="4"/>
  <c r="M267" i="6" s="1"/>
  <c r="F472" i="4"/>
  <c r="F471" i="6" s="1"/>
  <c r="F270" i="4"/>
  <c r="F268" i="6" s="1"/>
  <c r="F371" i="4"/>
  <c r="F368" i="6" s="1"/>
  <c r="F69" i="4"/>
  <c r="F69" i="6" s="1"/>
  <c r="F170" i="4"/>
  <c r="F171" i="6" s="1"/>
  <c r="N270" i="4"/>
  <c r="N268" i="6" s="1"/>
  <c r="N69" i="4"/>
  <c r="N69" i="6" s="1"/>
  <c r="N472" i="4"/>
  <c r="N471" i="6" s="1"/>
  <c r="N371" i="4"/>
  <c r="N368" i="6" s="1"/>
  <c r="N170" i="4"/>
  <c r="N171" i="6" s="1"/>
  <c r="G271" i="4"/>
  <c r="G269" i="6" s="1"/>
  <c r="G171" i="4"/>
  <c r="G172" i="6" s="1"/>
  <c r="G372" i="4"/>
  <c r="G369" i="6" s="1"/>
  <c r="G70" i="4"/>
  <c r="G70" i="6" s="1"/>
  <c r="G473" i="4"/>
  <c r="G472" i="6" s="1"/>
  <c r="O473" i="4"/>
  <c r="O472" i="6" s="1"/>
  <c r="O271" i="4"/>
  <c r="O269" i="6" s="1"/>
  <c r="O171" i="4"/>
  <c r="O172" i="6" s="1"/>
  <c r="O372" i="4"/>
  <c r="O369" i="6" s="1"/>
  <c r="O70" i="4"/>
  <c r="O70" i="6" s="1"/>
  <c r="H474" i="4"/>
  <c r="H473" i="6" s="1"/>
  <c r="H272" i="4"/>
  <c r="H270" i="6" s="1"/>
  <c r="H71" i="4"/>
  <c r="H71" i="6" s="1"/>
  <c r="H373" i="4"/>
  <c r="H370" i="6" s="1"/>
  <c r="H172" i="4"/>
  <c r="H173" i="6" s="1"/>
  <c r="P272" i="4"/>
  <c r="P270" i="6" s="1"/>
  <c r="P474" i="4"/>
  <c r="P473" i="6" s="1"/>
  <c r="P172" i="4"/>
  <c r="P173" i="6" s="1"/>
  <c r="P373" i="4"/>
  <c r="P370" i="6" s="1"/>
  <c r="P71" i="4"/>
  <c r="P71" i="6" s="1"/>
  <c r="I374" i="4"/>
  <c r="I371" i="6" s="1"/>
  <c r="I475" i="4"/>
  <c r="I474" i="6" s="1"/>
  <c r="I72" i="4"/>
  <c r="I72" i="6" s="1"/>
  <c r="I273" i="4"/>
  <c r="I271" i="6" s="1"/>
  <c r="I173" i="4"/>
  <c r="I174" i="6" s="1"/>
  <c r="Q374" i="4"/>
  <c r="Q371" i="6" s="1"/>
  <c r="Q475" i="4"/>
  <c r="Q474" i="6" s="1"/>
  <c r="Q173" i="4"/>
  <c r="Q174" i="6" s="1"/>
  <c r="Q72" i="4"/>
  <c r="Q72" i="6" s="1"/>
  <c r="Q273" i="4"/>
  <c r="Q271" i="6" s="1"/>
  <c r="J476" i="4"/>
  <c r="J475" i="6" s="1"/>
  <c r="J274" i="4"/>
  <c r="J272" i="6" s="1"/>
  <c r="J174" i="4"/>
  <c r="J175" i="6" s="1"/>
  <c r="J375" i="4"/>
  <c r="J372" i="6" s="1"/>
  <c r="J73" i="4"/>
  <c r="J73" i="6" s="1"/>
  <c r="R274" i="4"/>
  <c r="R272" i="6" s="1"/>
  <c r="R73" i="4"/>
  <c r="R73" i="6" s="1"/>
  <c r="R476" i="4"/>
  <c r="R475" i="6" s="1"/>
  <c r="R375" i="4"/>
  <c r="R372" i="6" s="1"/>
  <c r="R174" i="4"/>
  <c r="R175" i="6" s="1"/>
  <c r="K275" i="4"/>
  <c r="K273" i="6" s="1"/>
  <c r="K175" i="4"/>
  <c r="K176" i="6" s="1"/>
  <c r="K376" i="4"/>
  <c r="K373" i="6" s="1"/>
  <c r="K477" i="4"/>
  <c r="K476" i="6" s="1"/>
  <c r="K74" i="4"/>
  <c r="K74" i="6" s="1"/>
  <c r="D176" i="4"/>
  <c r="D177" i="6" s="1"/>
  <c r="D478" i="4"/>
  <c r="D477" i="6" s="1"/>
  <c r="D276" i="4"/>
  <c r="D274" i="6" s="1"/>
  <c r="D75" i="4"/>
  <c r="D75" i="6" s="1"/>
  <c r="D377" i="4"/>
  <c r="D374" i="6" s="1"/>
  <c r="L478" i="4"/>
  <c r="L477" i="6" s="1"/>
  <c r="L276" i="4"/>
  <c r="L274" i="6" s="1"/>
  <c r="L176" i="4"/>
  <c r="L177" i="6" s="1"/>
  <c r="L377" i="4"/>
  <c r="L374" i="6" s="1"/>
  <c r="L75" i="4"/>
  <c r="L75" i="6" s="1"/>
  <c r="E277" i="4"/>
  <c r="E275" i="6" s="1"/>
  <c r="E479" i="4"/>
  <c r="E478" i="6" s="1"/>
  <c r="E378" i="4"/>
  <c r="E375" i="6" s="1"/>
  <c r="E76" i="4"/>
  <c r="E76" i="6" s="1"/>
  <c r="E177" i="4"/>
  <c r="E178" i="6" s="1"/>
  <c r="M177" i="4"/>
  <c r="M178" i="6" s="1"/>
  <c r="M378" i="4"/>
  <c r="M375" i="6" s="1"/>
  <c r="M479" i="4"/>
  <c r="M478" i="6" s="1"/>
  <c r="M277" i="4"/>
  <c r="M275" i="6" s="1"/>
  <c r="M76" i="4"/>
  <c r="M76" i="6" s="1"/>
  <c r="F379" i="4"/>
  <c r="F376" i="6" s="1"/>
  <c r="F480" i="4"/>
  <c r="F479" i="6" s="1"/>
  <c r="F77" i="4"/>
  <c r="F77" i="6" s="1"/>
  <c r="F278" i="4"/>
  <c r="F276" i="6" s="1"/>
  <c r="F178" i="4"/>
  <c r="F179" i="6" s="1"/>
  <c r="N480" i="4"/>
  <c r="N479" i="6" s="1"/>
  <c r="N278" i="4"/>
  <c r="N276" i="6" s="1"/>
  <c r="N77" i="4"/>
  <c r="N77" i="6" s="1"/>
  <c r="N379" i="4"/>
  <c r="N376" i="6" s="1"/>
  <c r="N178" i="4"/>
  <c r="N179" i="6" s="1"/>
  <c r="G279" i="4"/>
  <c r="G277" i="6" s="1"/>
  <c r="G78" i="4"/>
  <c r="G78" i="6" s="1"/>
  <c r="G481" i="4"/>
  <c r="G480" i="6" s="1"/>
  <c r="G179" i="4"/>
  <c r="G180" i="6" s="1"/>
  <c r="G380" i="4"/>
  <c r="G377" i="6" s="1"/>
  <c r="O279" i="4"/>
  <c r="O277" i="6" s="1"/>
  <c r="O78" i="4"/>
  <c r="O78" i="6" s="1"/>
  <c r="O179" i="4"/>
  <c r="O180" i="6" s="1"/>
  <c r="O380" i="4"/>
  <c r="O377" i="6" s="1"/>
  <c r="O481" i="4"/>
  <c r="O480" i="6" s="1"/>
  <c r="H482" i="4"/>
  <c r="H481" i="6" s="1"/>
  <c r="H280" i="4"/>
  <c r="H278" i="6" s="1"/>
  <c r="H381" i="4"/>
  <c r="H378" i="6" s="1"/>
  <c r="H79" i="4"/>
  <c r="H79" i="6" s="1"/>
  <c r="H180" i="4"/>
  <c r="H181" i="6" s="1"/>
  <c r="P280" i="4"/>
  <c r="P278" i="6" s="1"/>
  <c r="P381" i="4"/>
  <c r="P378" i="6" s="1"/>
  <c r="P482" i="4"/>
  <c r="P481" i="6" s="1"/>
  <c r="P79" i="4"/>
  <c r="P79" i="6" s="1"/>
  <c r="P180" i="4"/>
  <c r="P181" i="6" s="1"/>
  <c r="I281" i="4"/>
  <c r="I279" i="6" s="1"/>
  <c r="I483" i="4"/>
  <c r="I482" i="6" s="1"/>
  <c r="I382" i="4"/>
  <c r="I379" i="6" s="1"/>
  <c r="I181" i="4"/>
  <c r="I182" i="6" s="1"/>
  <c r="I80" i="4"/>
  <c r="I80" i="6" s="1"/>
  <c r="Q382" i="4"/>
  <c r="Q379" i="6" s="1"/>
  <c r="Q281" i="4"/>
  <c r="Q279" i="6" s="1"/>
  <c r="Q181" i="4"/>
  <c r="Q182" i="6" s="1"/>
  <c r="Q80" i="4"/>
  <c r="Q80" i="6" s="1"/>
  <c r="Q483" i="4"/>
  <c r="Q482" i="6" s="1"/>
  <c r="J484" i="4"/>
  <c r="J483" i="6" s="1"/>
  <c r="J383" i="4"/>
  <c r="J380" i="6" s="1"/>
  <c r="J282" i="4"/>
  <c r="J280" i="6" s="1"/>
  <c r="J182" i="4"/>
  <c r="J183" i="6" s="1"/>
  <c r="J81" i="4"/>
  <c r="J81" i="6" s="1"/>
  <c r="R282" i="4"/>
  <c r="R280" i="6" s="1"/>
  <c r="R383" i="4"/>
  <c r="R380" i="6" s="1"/>
  <c r="R81" i="4"/>
  <c r="R81" i="6" s="1"/>
  <c r="R182" i="4"/>
  <c r="R183" i="6" s="1"/>
  <c r="R484" i="4"/>
  <c r="R483" i="6" s="1"/>
  <c r="K283" i="4"/>
  <c r="K281" i="6" s="1"/>
  <c r="K82" i="4"/>
  <c r="K82" i="6" s="1"/>
  <c r="K485" i="4"/>
  <c r="K484" i="6" s="1"/>
  <c r="K183" i="4"/>
  <c r="K184" i="6" s="1"/>
  <c r="K384" i="4"/>
  <c r="K381" i="6" s="1"/>
  <c r="D486" i="4"/>
  <c r="D485" i="6" s="1"/>
  <c r="D284" i="4"/>
  <c r="D282" i="6" s="1"/>
  <c r="D385" i="4"/>
  <c r="D382" i="6" s="1"/>
  <c r="D83" i="4"/>
  <c r="D83" i="6" s="1"/>
  <c r="D184" i="4"/>
  <c r="D185" i="6" s="1"/>
  <c r="L486" i="4"/>
  <c r="L485" i="6" s="1"/>
  <c r="L284" i="4"/>
  <c r="L282" i="6" s="1"/>
  <c r="L184" i="4"/>
  <c r="L185" i="6" s="1"/>
  <c r="L83" i="4"/>
  <c r="L83" i="6" s="1"/>
  <c r="L385" i="4"/>
  <c r="L382" i="6" s="1"/>
  <c r="E285" i="4"/>
  <c r="E283" i="6" s="1"/>
  <c r="E185" i="4"/>
  <c r="E186" i="6" s="1"/>
  <c r="E487" i="4"/>
  <c r="E486" i="6" s="1"/>
  <c r="E84" i="4"/>
  <c r="E84" i="6" s="1"/>
  <c r="E386" i="4"/>
  <c r="E383" i="6" s="1"/>
  <c r="M285" i="4"/>
  <c r="M283" i="6" s="1"/>
  <c r="M487" i="4"/>
  <c r="M486" i="6" s="1"/>
  <c r="M386" i="4"/>
  <c r="M383" i="6" s="1"/>
  <c r="M84" i="4"/>
  <c r="M84" i="6" s="1"/>
  <c r="M185" i="4"/>
  <c r="M186" i="6" s="1"/>
  <c r="F488" i="4"/>
  <c r="F487" i="6" s="1"/>
  <c r="F387" i="4"/>
  <c r="F384" i="6" s="1"/>
  <c r="F186" i="4"/>
  <c r="F187" i="6" s="1"/>
  <c r="F286" i="4"/>
  <c r="F284" i="6" s="1"/>
  <c r="F85" i="4"/>
  <c r="F85" i="6" s="1"/>
  <c r="N387" i="4"/>
  <c r="N384" i="6" s="1"/>
  <c r="N186" i="4"/>
  <c r="N187" i="6" s="1"/>
  <c r="N488" i="4"/>
  <c r="N487" i="6" s="1"/>
  <c r="N85" i="4"/>
  <c r="N85" i="6" s="1"/>
  <c r="N286" i="4"/>
  <c r="N284" i="6" s="1"/>
  <c r="G287" i="4"/>
  <c r="G285" i="6" s="1"/>
  <c r="G86" i="4"/>
  <c r="G86" i="6" s="1"/>
  <c r="G388" i="4"/>
  <c r="G385" i="6" s="1"/>
  <c r="G489" i="4"/>
  <c r="G488" i="6" s="1"/>
  <c r="G187" i="4"/>
  <c r="G188" i="6" s="1"/>
  <c r="O287" i="4"/>
  <c r="O285" i="6" s="1"/>
  <c r="O86" i="4"/>
  <c r="O86" i="6" s="1"/>
  <c r="O388" i="4"/>
  <c r="O385" i="6" s="1"/>
  <c r="O489" i="4"/>
  <c r="O488" i="6" s="1"/>
  <c r="O187" i="4"/>
  <c r="O188" i="6" s="1"/>
  <c r="H288" i="4"/>
  <c r="H286" i="6" s="1"/>
  <c r="H188" i="4"/>
  <c r="H189" i="6" s="1"/>
  <c r="H389" i="4"/>
  <c r="H386" i="6" s="1"/>
  <c r="H490" i="4"/>
  <c r="H489" i="6" s="1"/>
  <c r="H87" i="4"/>
  <c r="H87" i="6" s="1"/>
  <c r="P87" i="4"/>
  <c r="P87" i="6" s="1"/>
  <c r="P389" i="4"/>
  <c r="P386" i="6" s="1"/>
  <c r="P188" i="4"/>
  <c r="P189" i="6" s="1"/>
  <c r="P490" i="4"/>
  <c r="P489" i="6" s="1"/>
  <c r="P288" i="4"/>
  <c r="P286" i="6" s="1"/>
  <c r="I289" i="4"/>
  <c r="I287" i="6" s="1"/>
  <c r="I491" i="4"/>
  <c r="I490" i="6" s="1"/>
  <c r="I390" i="4"/>
  <c r="I387" i="6" s="1"/>
  <c r="I88" i="4"/>
  <c r="I88" i="6" s="1"/>
  <c r="I189" i="4"/>
  <c r="I190" i="6" s="1"/>
  <c r="Q289" i="4"/>
  <c r="Q287" i="6" s="1"/>
  <c r="Q189" i="4"/>
  <c r="Q190" i="6" s="1"/>
  <c r="Q390" i="4"/>
  <c r="Q387" i="6" s="1"/>
  <c r="Q88" i="4"/>
  <c r="Q88" i="6" s="1"/>
  <c r="Q491" i="4"/>
  <c r="Q490" i="6" s="1"/>
  <c r="J391" i="4"/>
  <c r="J388" i="6" s="1"/>
  <c r="J492" i="4"/>
  <c r="J491" i="6" s="1"/>
  <c r="J89" i="4"/>
  <c r="J89" i="6" s="1"/>
  <c r="J190" i="4"/>
  <c r="J191" i="6" s="1"/>
  <c r="J290" i="4"/>
  <c r="J288" i="6" s="1"/>
  <c r="R391" i="4"/>
  <c r="R388" i="6" s="1"/>
  <c r="R492" i="4"/>
  <c r="R491" i="6" s="1"/>
  <c r="R290" i="4"/>
  <c r="R288" i="6" s="1"/>
  <c r="R190" i="4"/>
  <c r="R191" i="6" s="1"/>
  <c r="R89" i="4"/>
  <c r="R89" i="6" s="1"/>
  <c r="K291" i="4"/>
  <c r="K289" i="6" s="1"/>
  <c r="K191" i="4"/>
  <c r="K192" i="6" s="1"/>
  <c r="K493" i="4"/>
  <c r="K492" i="6" s="1"/>
  <c r="K392" i="4"/>
  <c r="K389" i="6" s="1"/>
  <c r="K90" i="4"/>
  <c r="K90" i="6" s="1"/>
  <c r="D292" i="4"/>
  <c r="D290" i="6" s="1"/>
  <c r="D91" i="4"/>
  <c r="D91" i="6" s="1"/>
  <c r="D494" i="4"/>
  <c r="D493" i="6" s="1"/>
  <c r="D393" i="4"/>
  <c r="D390" i="6" s="1"/>
  <c r="D192" i="4"/>
  <c r="D193" i="6" s="1"/>
  <c r="L494" i="4"/>
  <c r="L493" i="6" s="1"/>
  <c r="L91" i="4"/>
  <c r="L91" i="6" s="1"/>
  <c r="L292" i="4"/>
  <c r="L290" i="6" s="1"/>
  <c r="L192" i="4"/>
  <c r="L193" i="6" s="1"/>
  <c r="L393" i="4"/>
  <c r="L390" i="6" s="1"/>
  <c r="E193" i="4"/>
  <c r="E194" i="6" s="1"/>
  <c r="E293" i="4"/>
  <c r="E291" i="6" s="1"/>
  <c r="E495" i="4"/>
  <c r="E494" i="6" s="1"/>
  <c r="E394" i="4"/>
  <c r="E391" i="6" s="1"/>
  <c r="E92" i="4"/>
  <c r="E92" i="6" s="1"/>
  <c r="M293" i="4"/>
  <c r="M291" i="6" s="1"/>
  <c r="M495" i="4"/>
  <c r="M494" i="6" s="1"/>
  <c r="M394" i="4"/>
  <c r="M391" i="6" s="1"/>
  <c r="M193" i="4"/>
  <c r="M194" i="6" s="1"/>
  <c r="M92" i="4"/>
  <c r="M92" i="6" s="1"/>
  <c r="F294" i="4"/>
  <c r="F292" i="6" s="1"/>
  <c r="F395" i="4"/>
  <c r="F392" i="6" s="1"/>
  <c r="F496" i="4"/>
  <c r="F495" i="6" s="1"/>
  <c r="F93" i="4"/>
  <c r="F93" i="6" s="1"/>
  <c r="F194" i="4"/>
  <c r="F195" i="6" s="1"/>
  <c r="N496" i="4"/>
  <c r="N495" i="6" s="1"/>
  <c r="N194" i="4"/>
  <c r="N195" i="6" s="1"/>
  <c r="N395" i="4"/>
  <c r="N392" i="6" s="1"/>
  <c r="N93" i="4"/>
  <c r="N93" i="6" s="1"/>
  <c r="N294" i="4"/>
  <c r="N292" i="6" s="1"/>
  <c r="G396" i="4"/>
  <c r="G393" i="6" s="1"/>
  <c r="G295" i="4"/>
  <c r="G293" i="6" s="1"/>
  <c r="G497" i="4"/>
  <c r="G496" i="6" s="1"/>
  <c r="G195" i="4"/>
  <c r="G196" i="6" s="1"/>
  <c r="G94" i="4"/>
  <c r="G94" i="6" s="1"/>
  <c r="O295" i="4"/>
  <c r="O293" i="6" s="1"/>
  <c r="O94" i="4"/>
  <c r="O94" i="6" s="1"/>
  <c r="O396" i="4"/>
  <c r="O393" i="6" s="1"/>
  <c r="O497" i="4"/>
  <c r="O496" i="6" s="1"/>
  <c r="O195" i="4"/>
  <c r="O196" i="6" s="1"/>
  <c r="H296" i="4"/>
  <c r="H294" i="6" s="1"/>
  <c r="H95" i="4"/>
  <c r="H95" i="6" s="1"/>
  <c r="H196" i="4"/>
  <c r="H197" i="6" s="1"/>
  <c r="H498" i="4"/>
  <c r="H497" i="6" s="1"/>
  <c r="H397" i="4"/>
  <c r="H394" i="6" s="1"/>
  <c r="P296" i="4"/>
  <c r="P294" i="6" s="1"/>
  <c r="P498" i="4"/>
  <c r="P497" i="6" s="1"/>
  <c r="P196" i="4"/>
  <c r="P197" i="6" s="1"/>
  <c r="P95" i="4"/>
  <c r="P95" i="6" s="1"/>
  <c r="P397" i="4"/>
  <c r="P394" i="6" s="1"/>
  <c r="I499" i="4"/>
  <c r="I498" i="6" s="1"/>
  <c r="I398" i="4"/>
  <c r="I395" i="6" s="1"/>
  <c r="I197" i="4"/>
  <c r="I198" i="6" s="1"/>
  <c r="I96" i="4"/>
  <c r="I96" i="6" s="1"/>
  <c r="I297" i="4"/>
  <c r="I295" i="6" s="1"/>
  <c r="Q297" i="4"/>
  <c r="Q295" i="6" s="1"/>
  <c r="Q398" i="4"/>
  <c r="Q395" i="6" s="1"/>
  <c r="Q197" i="4"/>
  <c r="Q198" i="6" s="1"/>
  <c r="Q96" i="4"/>
  <c r="Q96" i="6" s="1"/>
  <c r="Q499" i="4"/>
  <c r="Q498" i="6" s="1"/>
  <c r="J298" i="4"/>
  <c r="J296" i="6" s="1"/>
  <c r="J500" i="4"/>
  <c r="J499" i="6" s="1"/>
  <c r="J399" i="4"/>
  <c r="J396" i="6" s="1"/>
  <c r="J198" i="4"/>
  <c r="J199" i="6" s="1"/>
  <c r="J97" i="4"/>
  <c r="J97" i="6" s="1"/>
  <c r="R399" i="4"/>
  <c r="R396" i="6" s="1"/>
  <c r="R198" i="4"/>
  <c r="R199" i="6" s="1"/>
  <c r="R500" i="4"/>
  <c r="R499" i="6" s="1"/>
  <c r="R298" i="4"/>
  <c r="R296" i="6" s="1"/>
  <c r="R97" i="4"/>
  <c r="R97" i="6" s="1"/>
  <c r="R256" i="4"/>
  <c r="R254" i="6" s="1"/>
  <c r="R55" i="4"/>
  <c r="R55" i="6" s="1"/>
  <c r="R458" i="4"/>
  <c r="R457" i="6" s="1"/>
  <c r="R357" i="4"/>
  <c r="R354" i="6" s="1"/>
  <c r="R156" i="4"/>
  <c r="R157" i="6" s="1"/>
  <c r="D458" i="4"/>
  <c r="D457" i="6" s="1"/>
  <c r="D256" i="4"/>
  <c r="D254" i="6" s="1"/>
  <c r="D357" i="4"/>
  <c r="D354" i="6" s="1"/>
  <c r="D156" i="4"/>
  <c r="D157" i="6" s="1"/>
  <c r="D55" i="4"/>
  <c r="D55" i="6" s="1"/>
  <c r="L458" i="4"/>
  <c r="L457" i="6" s="1"/>
  <c r="L357" i="4"/>
  <c r="L354" i="6" s="1"/>
  <c r="L256" i="4"/>
  <c r="L254" i="6" s="1"/>
  <c r="L55" i="4"/>
  <c r="L55" i="6" s="1"/>
  <c r="L156" i="4"/>
  <c r="L157" i="6" s="1"/>
  <c r="E156" i="4"/>
  <c r="E157" i="6" s="1"/>
  <c r="E458" i="4"/>
  <c r="E457" i="6" s="1"/>
  <c r="E357" i="4"/>
  <c r="E354" i="6" s="1"/>
  <c r="E256" i="4"/>
  <c r="E254" i="6" s="1"/>
  <c r="E55" i="4"/>
  <c r="E55" i="6" s="1"/>
  <c r="M156" i="4"/>
  <c r="M157" i="6" s="1"/>
  <c r="M55" i="4"/>
  <c r="M55" i="6" s="1"/>
  <c r="M357" i="4"/>
  <c r="M354" i="6" s="1"/>
  <c r="M458" i="4"/>
  <c r="M457" i="6" s="1"/>
  <c r="M256" i="4"/>
  <c r="M254" i="6" s="1"/>
  <c r="I357" i="4"/>
  <c r="I354" i="6" s="1"/>
  <c r="I458" i="4"/>
  <c r="I457" i="6" s="1"/>
  <c r="I55" i="4"/>
  <c r="I55" i="6" s="1"/>
  <c r="I256" i="4"/>
  <c r="I254" i="6" s="1"/>
  <c r="I156" i="4"/>
  <c r="I157" i="6" s="1"/>
  <c r="J256" i="4"/>
  <c r="J254" i="6" s="1"/>
  <c r="J55" i="4"/>
  <c r="J55" i="6" s="1"/>
  <c r="J156" i="4"/>
  <c r="J157" i="6" s="1"/>
  <c r="J357" i="4"/>
  <c r="J354" i="6" s="1"/>
  <c r="J458" i="4"/>
  <c r="J457" i="6" s="1"/>
  <c r="K156" i="4"/>
  <c r="K157" i="6" s="1"/>
  <c r="K256" i="4"/>
  <c r="K254" i="6" s="1"/>
  <c r="K458" i="4"/>
  <c r="K457" i="6" s="1"/>
  <c r="K55" i="4"/>
  <c r="K55" i="6" s="1"/>
  <c r="K357" i="4"/>
  <c r="K354" i="6" s="1"/>
  <c r="F156" i="4"/>
  <c r="F157" i="6" s="1"/>
  <c r="F458" i="4"/>
  <c r="F457" i="6" s="1"/>
  <c r="F55" i="4"/>
  <c r="F55" i="6" s="1"/>
  <c r="F357" i="4"/>
  <c r="F354" i="6" s="1"/>
  <c r="F256" i="4"/>
  <c r="F254" i="6" s="1"/>
  <c r="G357" i="4"/>
  <c r="G354" i="6" s="1"/>
  <c r="G156" i="4"/>
  <c r="G157" i="6" s="1"/>
  <c r="G458" i="4"/>
  <c r="G457" i="6" s="1"/>
  <c r="G256" i="4"/>
  <c r="G254" i="6" s="1"/>
  <c r="G55" i="4"/>
  <c r="G55" i="6" s="1"/>
  <c r="O357" i="4"/>
  <c r="O354" i="6" s="1"/>
  <c r="O256" i="4"/>
  <c r="O254" i="6" s="1"/>
  <c r="O55" i="4"/>
  <c r="O55" i="6" s="1"/>
  <c r="O156" i="4"/>
  <c r="O157" i="6" s="1"/>
  <c r="O458" i="4"/>
  <c r="O457" i="6" s="1"/>
  <c r="Q256" i="4"/>
  <c r="Q254" i="6" s="1"/>
  <c r="Q55" i="4"/>
  <c r="Q55" i="6" s="1"/>
  <c r="Q357" i="4"/>
  <c r="Q354" i="6" s="1"/>
  <c r="Q458" i="4"/>
  <c r="Q457" i="6" s="1"/>
  <c r="Q156" i="4"/>
  <c r="Q157" i="6" s="1"/>
  <c r="N458" i="4"/>
  <c r="N457" i="6" s="1"/>
  <c r="N156" i="4"/>
  <c r="N157" i="6" s="1"/>
  <c r="N256" i="4"/>
  <c r="N254" i="6" s="1"/>
  <c r="N55" i="4"/>
  <c r="N55" i="6" s="1"/>
  <c r="N357" i="4"/>
  <c r="N354" i="6" s="1"/>
  <c r="H55" i="4"/>
  <c r="H55" i="6" s="1"/>
  <c r="H357" i="4"/>
  <c r="H354" i="6" s="1"/>
  <c r="H156" i="4"/>
  <c r="H157" i="6" s="1"/>
  <c r="H458" i="4"/>
  <c r="H457" i="6" s="1"/>
  <c r="H256" i="4"/>
  <c r="H254" i="6" s="1"/>
  <c r="P55" i="4"/>
  <c r="P55" i="6" s="1"/>
  <c r="P357" i="4"/>
  <c r="P354" i="6" s="1"/>
  <c r="P256" i="4"/>
  <c r="P254" i="6" s="1"/>
  <c r="P156" i="4"/>
  <c r="P157" i="6" s="1"/>
  <c r="P458" i="4"/>
  <c r="P457" i="6" s="1"/>
  <c r="H457" i="4"/>
  <c r="H456" i="6" s="1"/>
  <c r="H356" i="4"/>
  <c r="H353" i="6" s="1"/>
  <c r="H155" i="4"/>
  <c r="H156" i="6" s="1"/>
  <c r="H255" i="4"/>
  <c r="H253" i="6" s="1"/>
  <c r="H54" i="4"/>
  <c r="H54" i="6" s="1"/>
  <c r="R356" i="4"/>
  <c r="R353" i="6" s="1"/>
  <c r="R155" i="4"/>
  <c r="R156" i="6" s="1"/>
  <c r="R457" i="4"/>
  <c r="R456" i="6" s="1"/>
  <c r="R255" i="4"/>
  <c r="R253" i="6" s="1"/>
  <c r="R54" i="4"/>
  <c r="R54" i="6" s="1"/>
  <c r="K356" i="4"/>
  <c r="K353" i="6" s="1"/>
  <c r="K155" i="4"/>
  <c r="K156" i="6" s="1"/>
  <c r="K457" i="4"/>
  <c r="K456" i="6" s="1"/>
  <c r="K255" i="4"/>
  <c r="K253" i="6" s="1"/>
  <c r="K54" i="4"/>
  <c r="K54" i="6" s="1"/>
  <c r="D356" i="4"/>
  <c r="D353" i="6" s="1"/>
  <c r="D457" i="4"/>
  <c r="D456" i="6" s="1"/>
  <c r="D255" i="4"/>
  <c r="D253" i="6" s="1"/>
  <c r="D54" i="4"/>
  <c r="D54" i="6" s="1"/>
  <c r="D155" i="4"/>
  <c r="D156" i="6" s="1"/>
  <c r="L155" i="4"/>
  <c r="L156" i="6" s="1"/>
  <c r="L457" i="4"/>
  <c r="L456" i="6" s="1"/>
  <c r="L255" i="4"/>
  <c r="L253" i="6" s="1"/>
  <c r="L54" i="4"/>
  <c r="L54" i="6" s="1"/>
  <c r="L356" i="4"/>
  <c r="L353" i="6" s="1"/>
  <c r="P457" i="4"/>
  <c r="P456" i="6" s="1"/>
  <c r="P255" i="4"/>
  <c r="P253" i="6" s="1"/>
  <c r="P54" i="4"/>
  <c r="P54" i="6" s="1"/>
  <c r="P356" i="4"/>
  <c r="P353" i="6" s="1"/>
  <c r="P155" i="4"/>
  <c r="P156" i="6" s="1"/>
  <c r="Q356" i="4"/>
  <c r="Q353" i="6" s="1"/>
  <c r="Q155" i="4"/>
  <c r="Q156" i="6" s="1"/>
  <c r="Q457" i="4"/>
  <c r="Q456" i="6" s="1"/>
  <c r="Q255" i="4"/>
  <c r="Q253" i="6" s="1"/>
  <c r="Q54" i="4"/>
  <c r="Q54" i="6" s="1"/>
  <c r="J356" i="4"/>
  <c r="J353" i="6" s="1"/>
  <c r="J155" i="4"/>
  <c r="J156" i="6" s="1"/>
  <c r="J457" i="4"/>
  <c r="J456" i="6" s="1"/>
  <c r="J255" i="4"/>
  <c r="J253" i="6" s="1"/>
  <c r="J54" i="4"/>
  <c r="J54" i="6" s="1"/>
  <c r="E457" i="4"/>
  <c r="E456" i="6" s="1"/>
  <c r="E255" i="4"/>
  <c r="E253" i="6" s="1"/>
  <c r="E54" i="4"/>
  <c r="E54" i="6" s="1"/>
  <c r="E356" i="4"/>
  <c r="E353" i="6" s="1"/>
  <c r="E155" i="4"/>
  <c r="E156" i="6" s="1"/>
  <c r="F457" i="4"/>
  <c r="F456" i="6" s="1"/>
  <c r="F255" i="4"/>
  <c r="F253" i="6" s="1"/>
  <c r="F54" i="4"/>
  <c r="F54" i="6" s="1"/>
  <c r="F356" i="4"/>
  <c r="F353" i="6" s="1"/>
  <c r="F155" i="4"/>
  <c r="F156" i="6" s="1"/>
  <c r="N457" i="4"/>
  <c r="N456" i="6" s="1"/>
  <c r="N255" i="4"/>
  <c r="N253" i="6" s="1"/>
  <c r="N54" i="4"/>
  <c r="N54" i="6" s="1"/>
  <c r="N356" i="4"/>
  <c r="N353" i="6" s="1"/>
  <c r="N155" i="4"/>
  <c r="N156" i="6" s="1"/>
  <c r="I356" i="4"/>
  <c r="I353" i="6" s="1"/>
  <c r="I155" i="4"/>
  <c r="I156" i="6" s="1"/>
  <c r="I457" i="4"/>
  <c r="I456" i="6" s="1"/>
  <c r="I255" i="4"/>
  <c r="I253" i="6" s="1"/>
  <c r="I54" i="4"/>
  <c r="I54" i="6" s="1"/>
  <c r="M457" i="4"/>
  <c r="M456" i="6" s="1"/>
  <c r="M255" i="4"/>
  <c r="M253" i="6" s="1"/>
  <c r="M54" i="4"/>
  <c r="M54" i="6" s="1"/>
  <c r="M155" i="4"/>
  <c r="M156" i="6" s="1"/>
  <c r="M356" i="4"/>
  <c r="M353" i="6" s="1"/>
  <c r="G255" i="4"/>
  <c r="G253" i="6" s="1"/>
  <c r="G54" i="4"/>
  <c r="G54" i="6" s="1"/>
  <c r="G356" i="4"/>
  <c r="G353" i="6" s="1"/>
  <c r="G155" i="4"/>
  <c r="G156" i="6" s="1"/>
  <c r="G457" i="4"/>
  <c r="G456" i="6" s="1"/>
  <c r="O457" i="4"/>
  <c r="O456" i="6" s="1"/>
  <c r="O255" i="4"/>
  <c r="O253" i="6" s="1"/>
  <c r="O54" i="4"/>
  <c r="O54" i="6" s="1"/>
  <c r="O356" i="4"/>
  <c r="O353" i="6" s="1"/>
  <c r="O155" i="4"/>
  <c r="O156" i="6" s="1"/>
  <c r="N308" i="4"/>
  <c r="N307" i="6" s="1"/>
  <c r="N107" i="4"/>
  <c r="N107" i="6" s="1"/>
  <c r="N409" i="4"/>
  <c r="N407" i="6" s="1"/>
  <c r="N6" i="4"/>
  <c r="N6" i="6" s="1"/>
  <c r="N207" i="4"/>
  <c r="N207" i="6" s="1"/>
  <c r="H310" i="4"/>
  <c r="H309" i="6" s="1"/>
  <c r="H109" i="4"/>
  <c r="H109" i="6" s="1"/>
  <c r="H8" i="4"/>
  <c r="H8" i="6" s="1"/>
  <c r="H411" i="4"/>
  <c r="H409" i="6" s="1"/>
  <c r="H209" i="4"/>
  <c r="H209" i="6" s="1"/>
  <c r="Q311" i="4"/>
  <c r="Q310" i="6" s="1"/>
  <c r="Q110" i="4"/>
  <c r="Q110" i="6" s="1"/>
  <c r="Q412" i="4"/>
  <c r="Q410" i="6" s="1"/>
  <c r="Q210" i="4"/>
  <c r="Q210" i="6" s="1"/>
  <c r="Q9" i="4"/>
  <c r="Q9" i="6" s="1"/>
  <c r="K313" i="4"/>
  <c r="K312" i="6" s="1"/>
  <c r="K112" i="4"/>
  <c r="K112" i="6" s="1"/>
  <c r="K212" i="4"/>
  <c r="K212" i="6" s="1"/>
  <c r="K11" i="4"/>
  <c r="K11" i="6" s="1"/>
  <c r="K414" i="4"/>
  <c r="K412" i="6" s="1"/>
  <c r="M315" i="4"/>
  <c r="M314" i="6" s="1"/>
  <c r="M114" i="4"/>
  <c r="M114" i="6" s="1"/>
  <c r="M214" i="4"/>
  <c r="M214" i="6" s="1"/>
  <c r="M13" i="4"/>
  <c r="M13" i="6" s="1"/>
  <c r="M416" i="4"/>
  <c r="M414" i="6" s="1"/>
  <c r="G317" i="4"/>
  <c r="G316" i="6" s="1"/>
  <c r="G116" i="4"/>
  <c r="G116" i="6" s="1"/>
  <c r="G15" i="4"/>
  <c r="G15" i="6" s="1"/>
  <c r="G418" i="4"/>
  <c r="G416" i="6" s="1"/>
  <c r="G216" i="4"/>
  <c r="G216" i="6" s="1"/>
  <c r="H318" i="4"/>
  <c r="H317" i="6" s="1"/>
  <c r="H117" i="4"/>
  <c r="H117" i="6" s="1"/>
  <c r="H419" i="4"/>
  <c r="H417" i="6" s="1"/>
  <c r="H16" i="4"/>
  <c r="H16" i="6" s="1"/>
  <c r="H217" i="4"/>
  <c r="H217" i="6" s="1"/>
  <c r="Q319" i="4"/>
  <c r="Q318" i="6" s="1"/>
  <c r="Q118" i="4"/>
  <c r="Q118" i="6" s="1"/>
  <c r="Q218" i="4"/>
  <c r="Q218" i="6" s="1"/>
  <c r="Q17" i="4"/>
  <c r="Q17" i="6" s="1"/>
  <c r="Q420" i="4"/>
  <c r="Q418" i="6" s="1"/>
  <c r="K321" i="4"/>
  <c r="K320" i="6" s="1"/>
  <c r="K120" i="4"/>
  <c r="K120" i="6" s="1"/>
  <c r="K422" i="4"/>
  <c r="K420" i="6" s="1"/>
  <c r="K19" i="4"/>
  <c r="K19" i="6" s="1"/>
  <c r="K220" i="4"/>
  <c r="K220" i="6" s="1"/>
  <c r="M323" i="4"/>
  <c r="M322" i="6" s="1"/>
  <c r="M122" i="4"/>
  <c r="M122" i="6" s="1"/>
  <c r="M222" i="4"/>
  <c r="M222" i="6" s="1"/>
  <c r="M21" i="4"/>
  <c r="M21" i="6" s="1"/>
  <c r="M424" i="4"/>
  <c r="M422" i="6" s="1"/>
  <c r="G325" i="4"/>
  <c r="G324" i="6" s="1"/>
  <c r="G124" i="4"/>
  <c r="G124" i="6" s="1"/>
  <c r="G23" i="4"/>
  <c r="G23" i="6" s="1"/>
  <c r="G426" i="4"/>
  <c r="G424" i="6" s="1"/>
  <c r="G224" i="4"/>
  <c r="G224" i="6" s="1"/>
  <c r="P326" i="4"/>
  <c r="P325" i="6" s="1"/>
  <c r="P125" i="4"/>
  <c r="P125" i="6" s="1"/>
  <c r="P24" i="4"/>
  <c r="P24" i="6" s="1"/>
  <c r="P427" i="4"/>
  <c r="P425" i="6" s="1"/>
  <c r="P225" i="4"/>
  <c r="P225" i="6" s="1"/>
  <c r="R328" i="4"/>
  <c r="R327" i="6" s="1"/>
  <c r="R127" i="4"/>
  <c r="R127" i="6" s="1"/>
  <c r="R429" i="4"/>
  <c r="R427" i="6" s="1"/>
  <c r="R26" i="4"/>
  <c r="R26" i="6" s="1"/>
  <c r="R227" i="4"/>
  <c r="R227" i="6" s="1"/>
  <c r="E331" i="4"/>
  <c r="E330" i="6" s="1"/>
  <c r="E130" i="4"/>
  <c r="E130" i="6" s="1"/>
  <c r="E29" i="4"/>
  <c r="E29" i="6" s="1"/>
  <c r="E432" i="4"/>
  <c r="E430" i="6" s="1"/>
  <c r="E230" i="4"/>
  <c r="E230" i="6" s="1"/>
  <c r="N332" i="4"/>
  <c r="N331" i="6" s="1"/>
  <c r="N131" i="4"/>
  <c r="N131" i="6" s="1"/>
  <c r="N30" i="4"/>
  <c r="N30" i="6" s="1"/>
  <c r="N231" i="4"/>
  <c r="N231" i="6" s="1"/>
  <c r="N433" i="4"/>
  <c r="N431" i="6" s="1"/>
  <c r="H334" i="4"/>
  <c r="H333" i="6" s="1"/>
  <c r="H133" i="4"/>
  <c r="H133" i="6" s="1"/>
  <c r="H32" i="4"/>
  <c r="H32" i="6" s="1"/>
  <c r="H435" i="4"/>
  <c r="H433" i="6" s="1"/>
  <c r="H233" i="4"/>
  <c r="H233" i="6" s="1"/>
  <c r="Q335" i="4"/>
  <c r="Q334" i="6" s="1"/>
  <c r="Q134" i="4"/>
  <c r="Q134" i="6" s="1"/>
  <c r="Q33" i="4"/>
  <c r="Q33" i="6" s="1"/>
  <c r="Q436" i="4"/>
  <c r="Q434" i="6" s="1"/>
  <c r="Q234" i="4"/>
  <c r="Q234" i="6" s="1"/>
  <c r="K337" i="4"/>
  <c r="K336" i="6" s="1"/>
  <c r="K136" i="4"/>
  <c r="K136" i="6" s="1"/>
  <c r="K438" i="4"/>
  <c r="K436" i="6" s="1"/>
  <c r="K35" i="4"/>
  <c r="K35" i="6" s="1"/>
  <c r="K236" i="4"/>
  <c r="K236" i="6" s="1"/>
  <c r="E339" i="4"/>
  <c r="E338" i="6" s="1"/>
  <c r="E138" i="4"/>
  <c r="E138" i="6" s="1"/>
  <c r="E37" i="4"/>
  <c r="E37" i="6" s="1"/>
  <c r="E238" i="4"/>
  <c r="E238" i="6" s="1"/>
  <c r="E440" i="4"/>
  <c r="E438" i="6" s="1"/>
  <c r="F340" i="4"/>
  <c r="F339" i="6" s="1"/>
  <c r="F139" i="4"/>
  <c r="F139" i="6" s="1"/>
  <c r="F38" i="4"/>
  <c r="F38" i="6" s="1"/>
  <c r="F441" i="4"/>
  <c r="F439" i="6" s="1"/>
  <c r="F239" i="4"/>
  <c r="F239" i="6" s="1"/>
  <c r="O341" i="4"/>
  <c r="O340" i="6" s="1"/>
  <c r="O140" i="4"/>
  <c r="O140" i="6" s="1"/>
  <c r="O442" i="4"/>
  <c r="O440" i="6" s="1"/>
  <c r="O39" i="4"/>
  <c r="O39" i="6" s="1"/>
  <c r="O240" i="4"/>
  <c r="O240" i="6" s="1"/>
  <c r="I343" i="4"/>
  <c r="I342" i="6" s="1"/>
  <c r="I142" i="4"/>
  <c r="I142" i="6" s="1"/>
  <c r="I41" i="4"/>
  <c r="I41" i="6" s="1"/>
  <c r="I242" i="4"/>
  <c r="I242" i="6" s="1"/>
  <c r="I444" i="4"/>
  <c r="I442" i="6" s="1"/>
  <c r="R344" i="4"/>
  <c r="R343" i="6" s="1"/>
  <c r="R143" i="4"/>
  <c r="R143" i="6" s="1"/>
  <c r="R243" i="4"/>
  <c r="R243" i="6" s="1"/>
  <c r="R42" i="4"/>
  <c r="R42" i="6" s="1"/>
  <c r="R445" i="4"/>
  <c r="R443" i="6" s="1"/>
  <c r="L346" i="4"/>
  <c r="L345" i="6" s="1"/>
  <c r="L145" i="4"/>
  <c r="L145" i="6" s="1"/>
  <c r="L44" i="4"/>
  <c r="L44" i="6" s="1"/>
  <c r="L447" i="4"/>
  <c r="L445" i="6" s="1"/>
  <c r="L245" i="4"/>
  <c r="L245" i="6" s="1"/>
  <c r="M347" i="4"/>
  <c r="M346" i="6" s="1"/>
  <c r="M146" i="4"/>
  <c r="M146" i="6" s="1"/>
  <c r="M45" i="4"/>
  <c r="M45" i="6" s="1"/>
  <c r="M246" i="4"/>
  <c r="M246" i="6" s="1"/>
  <c r="M448" i="4"/>
  <c r="M446" i="6" s="1"/>
  <c r="G349" i="4"/>
  <c r="G348" i="6" s="1"/>
  <c r="G148" i="4"/>
  <c r="G148" i="6" s="1"/>
  <c r="G248" i="4"/>
  <c r="G248" i="6" s="1"/>
  <c r="G47" i="4"/>
  <c r="G47" i="6" s="1"/>
  <c r="G450" i="4"/>
  <c r="G448" i="6" s="1"/>
  <c r="O308" i="4"/>
  <c r="O307" i="6" s="1"/>
  <c r="O207" i="4"/>
  <c r="O207" i="6" s="1"/>
  <c r="O107" i="4"/>
  <c r="O107" i="6" s="1"/>
  <c r="O6" i="4"/>
  <c r="O6" i="6" s="1"/>
  <c r="O409" i="4"/>
  <c r="O407" i="6" s="1"/>
  <c r="I310" i="4"/>
  <c r="I309" i="6" s="1"/>
  <c r="I411" i="4"/>
  <c r="I409" i="6" s="1"/>
  <c r="I8" i="4"/>
  <c r="I8" i="6" s="1"/>
  <c r="I209" i="4"/>
  <c r="I209" i="6" s="1"/>
  <c r="I109" i="4"/>
  <c r="I109" i="6" s="1"/>
  <c r="R311" i="4"/>
  <c r="R310" i="6" s="1"/>
  <c r="R9" i="4"/>
  <c r="R9" i="6" s="1"/>
  <c r="R412" i="4"/>
  <c r="R410" i="6" s="1"/>
  <c r="R110" i="4"/>
  <c r="R110" i="6" s="1"/>
  <c r="R210" i="4"/>
  <c r="R210" i="6" s="1"/>
  <c r="L313" i="4"/>
  <c r="L312" i="6" s="1"/>
  <c r="L414" i="4"/>
  <c r="L412" i="6" s="1"/>
  <c r="L112" i="4"/>
  <c r="L112" i="6" s="1"/>
  <c r="L212" i="4"/>
  <c r="L212" i="6" s="1"/>
  <c r="L11" i="4"/>
  <c r="L11" i="6" s="1"/>
  <c r="N315" i="4"/>
  <c r="N314" i="6" s="1"/>
  <c r="N416" i="4"/>
  <c r="N414" i="6" s="1"/>
  <c r="N114" i="4"/>
  <c r="N114" i="6" s="1"/>
  <c r="N13" i="4"/>
  <c r="N13" i="6" s="1"/>
  <c r="N214" i="4"/>
  <c r="N214" i="6" s="1"/>
  <c r="H317" i="4"/>
  <c r="H316" i="6" s="1"/>
  <c r="H216" i="4"/>
  <c r="H216" i="6" s="1"/>
  <c r="H116" i="4"/>
  <c r="H116" i="6" s="1"/>
  <c r="H418" i="4"/>
  <c r="H416" i="6" s="1"/>
  <c r="H15" i="4"/>
  <c r="H15" i="6" s="1"/>
  <c r="J319" i="4"/>
  <c r="J318" i="6" s="1"/>
  <c r="J218" i="4"/>
  <c r="J218" i="6" s="1"/>
  <c r="J17" i="4"/>
  <c r="J17" i="6" s="1"/>
  <c r="J420" i="4"/>
  <c r="J418" i="6" s="1"/>
  <c r="J118" i="4"/>
  <c r="J118" i="6" s="1"/>
  <c r="D321" i="4"/>
  <c r="D320" i="6" s="1"/>
  <c r="D220" i="4"/>
  <c r="D220" i="6" s="1"/>
  <c r="D422" i="4"/>
  <c r="D420" i="6" s="1"/>
  <c r="D19" i="4"/>
  <c r="D19" i="6" s="1"/>
  <c r="D120" i="4"/>
  <c r="D120" i="6" s="1"/>
  <c r="M322" i="4"/>
  <c r="M321" i="6" s="1"/>
  <c r="M20" i="4"/>
  <c r="M20" i="6" s="1"/>
  <c r="M423" i="4"/>
  <c r="M421" i="6" s="1"/>
  <c r="M121" i="4"/>
  <c r="M121" i="6" s="1"/>
  <c r="M221" i="4"/>
  <c r="M221" i="6" s="1"/>
  <c r="G324" i="4"/>
  <c r="G323" i="6" s="1"/>
  <c r="G22" i="4"/>
  <c r="G22" i="6" s="1"/>
  <c r="G425" i="4"/>
  <c r="G423" i="6" s="1"/>
  <c r="G123" i="4"/>
  <c r="G123" i="6" s="1"/>
  <c r="G223" i="4"/>
  <c r="G223" i="6" s="1"/>
  <c r="P325" i="4"/>
  <c r="P324" i="6" s="1"/>
  <c r="P23" i="4"/>
  <c r="P23" i="6" s="1"/>
  <c r="P224" i="4"/>
  <c r="P224" i="6" s="1"/>
  <c r="P426" i="4"/>
  <c r="P424" i="6" s="1"/>
  <c r="P124" i="4"/>
  <c r="P124" i="6" s="1"/>
  <c r="R327" i="4"/>
  <c r="R326" i="6" s="1"/>
  <c r="R226" i="4"/>
  <c r="R226" i="6" s="1"/>
  <c r="R25" i="4"/>
  <c r="R25" i="6" s="1"/>
  <c r="R126" i="4"/>
  <c r="R126" i="6" s="1"/>
  <c r="R428" i="4"/>
  <c r="R426" i="6" s="1"/>
  <c r="L329" i="4"/>
  <c r="L328" i="6" s="1"/>
  <c r="L228" i="4"/>
  <c r="L228" i="6" s="1"/>
  <c r="L27" i="4"/>
  <c r="L27" i="6" s="1"/>
  <c r="L128" i="4"/>
  <c r="L128" i="6" s="1"/>
  <c r="L430" i="4"/>
  <c r="L428" i="6" s="1"/>
  <c r="M330" i="4"/>
  <c r="M329" i="6" s="1"/>
  <c r="M431" i="4"/>
  <c r="M429" i="6" s="1"/>
  <c r="M129" i="4"/>
  <c r="M129" i="6" s="1"/>
  <c r="M28" i="4"/>
  <c r="M28" i="6" s="1"/>
  <c r="M229" i="4"/>
  <c r="M229" i="6" s="1"/>
  <c r="N331" i="4"/>
  <c r="N330" i="6" s="1"/>
  <c r="N432" i="4"/>
  <c r="N430" i="6" s="1"/>
  <c r="N29" i="4"/>
  <c r="N29" i="6" s="1"/>
  <c r="N230" i="4"/>
  <c r="N230" i="6" s="1"/>
  <c r="N130" i="4"/>
  <c r="N130" i="6" s="1"/>
  <c r="G332" i="4"/>
  <c r="G331" i="6" s="1"/>
  <c r="G231" i="4"/>
  <c r="G231" i="6" s="1"/>
  <c r="G30" i="4"/>
  <c r="G30" i="6" s="1"/>
  <c r="G433" i="4"/>
  <c r="G431" i="6" s="1"/>
  <c r="G131" i="4"/>
  <c r="G131" i="6" s="1"/>
  <c r="O332" i="4"/>
  <c r="O331" i="6" s="1"/>
  <c r="O30" i="4"/>
  <c r="O30" i="6" s="1"/>
  <c r="O433" i="4"/>
  <c r="O431" i="6" s="1"/>
  <c r="O131" i="4"/>
  <c r="O131" i="6" s="1"/>
  <c r="O231" i="4"/>
  <c r="O231" i="6" s="1"/>
  <c r="H333" i="4"/>
  <c r="H332" i="6" s="1"/>
  <c r="H434" i="4"/>
  <c r="H432" i="6" s="1"/>
  <c r="H132" i="4"/>
  <c r="H132" i="6" s="1"/>
  <c r="H31" i="4"/>
  <c r="H31" i="6" s="1"/>
  <c r="H232" i="4"/>
  <c r="H232" i="6" s="1"/>
  <c r="Q334" i="4"/>
  <c r="Q333" i="6" s="1"/>
  <c r="Q435" i="4"/>
  <c r="Q433" i="6" s="1"/>
  <c r="Q133" i="4"/>
  <c r="Q133" i="6" s="1"/>
  <c r="Q233" i="4"/>
  <c r="Q233" i="6" s="1"/>
  <c r="Q32" i="4"/>
  <c r="Q32" i="6" s="1"/>
  <c r="J335" i="4"/>
  <c r="J334" i="6" s="1"/>
  <c r="J33" i="4"/>
  <c r="J33" i="6" s="1"/>
  <c r="J436" i="4"/>
  <c r="J434" i="6" s="1"/>
  <c r="J134" i="4"/>
  <c r="J134" i="6" s="1"/>
  <c r="J234" i="4"/>
  <c r="J234" i="6" s="1"/>
  <c r="R335" i="4"/>
  <c r="R334" i="6" s="1"/>
  <c r="R436" i="4"/>
  <c r="R434" i="6" s="1"/>
  <c r="R33" i="4"/>
  <c r="R33" i="6" s="1"/>
  <c r="R234" i="4"/>
  <c r="R234" i="6" s="1"/>
  <c r="R134" i="4"/>
  <c r="R134" i="6" s="1"/>
  <c r="K336" i="4"/>
  <c r="K335" i="6" s="1"/>
  <c r="K235" i="4"/>
  <c r="K235" i="6" s="1"/>
  <c r="K34" i="4"/>
  <c r="K34" i="6" s="1"/>
  <c r="K437" i="4"/>
  <c r="K435" i="6" s="1"/>
  <c r="K135" i="4"/>
  <c r="K135" i="6" s="1"/>
  <c r="D337" i="4"/>
  <c r="D336" i="6" s="1"/>
  <c r="D35" i="4"/>
  <c r="D35" i="6" s="1"/>
  <c r="D438" i="4"/>
  <c r="D436" i="6" s="1"/>
  <c r="D136" i="4"/>
  <c r="D136" i="6" s="1"/>
  <c r="D236" i="4"/>
  <c r="D236" i="6" s="1"/>
  <c r="L337" i="4"/>
  <c r="L336" i="6" s="1"/>
  <c r="L438" i="4"/>
  <c r="L436" i="6" s="1"/>
  <c r="L136" i="4"/>
  <c r="L136" i="6" s="1"/>
  <c r="L35" i="4"/>
  <c r="L35" i="6" s="1"/>
  <c r="L236" i="4"/>
  <c r="L236" i="6" s="1"/>
  <c r="E338" i="4"/>
  <c r="E337" i="6" s="1"/>
  <c r="E237" i="4"/>
  <c r="E237" i="6" s="1"/>
  <c r="E36" i="4"/>
  <c r="E36" i="6" s="1"/>
  <c r="E137" i="4"/>
  <c r="E137" i="6" s="1"/>
  <c r="E439" i="4"/>
  <c r="E437" i="6" s="1"/>
  <c r="M338" i="4"/>
  <c r="M337" i="6" s="1"/>
  <c r="M36" i="4"/>
  <c r="M36" i="6" s="1"/>
  <c r="M237" i="4"/>
  <c r="M237" i="6" s="1"/>
  <c r="M137" i="4"/>
  <c r="M137" i="6" s="1"/>
  <c r="M439" i="4"/>
  <c r="M437" i="6" s="1"/>
  <c r="F339" i="4"/>
  <c r="F338" i="6" s="1"/>
  <c r="F440" i="4"/>
  <c r="F438" i="6" s="1"/>
  <c r="F138" i="4"/>
  <c r="F138" i="6" s="1"/>
  <c r="F37" i="4"/>
  <c r="F37" i="6" s="1"/>
  <c r="F238" i="4"/>
  <c r="F238" i="6" s="1"/>
  <c r="N339" i="4"/>
  <c r="N338" i="6" s="1"/>
  <c r="N37" i="4"/>
  <c r="N37" i="6" s="1"/>
  <c r="N440" i="4"/>
  <c r="N438" i="6" s="1"/>
  <c r="N238" i="4"/>
  <c r="N238" i="6" s="1"/>
  <c r="N138" i="4"/>
  <c r="N138" i="6" s="1"/>
  <c r="G340" i="4"/>
  <c r="G339" i="6" s="1"/>
  <c r="G38" i="4"/>
  <c r="G38" i="6" s="1"/>
  <c r="G441" i="4"/>
  <c r="G439" i="6" s="1"/>
  <c r="G239" i="4"/>
  <c r="G239" i="6" s="1"/>
  <c r="G139" i="4"/>
  <c r="G139" i="6" s="1"/>
  <c r="O340" i="4"/>
  <c r="O339" i="6" s="1"/>
  <c r="O239" i="4"/>
  <c r="O239" i="6" s="1"/>
  <c r="O38" i="4"/>
  <c r="O38" i="6" s="1"/>
  <c r="O139" i="4"/>
  <c r="O139" i="6" s="1"/>
  <c r="O441" i="4"/>
  <c r="O439" i="6" s="1"/>
  <c r="H341" i="4"/>
  <c r="H340" i="6" s="1"/>
  <c r="H39" i="4"/>
  <c r="H39" i="6" s="1"/>
  <c r="H442" i="4"/>
  <c r="H440" i="6" s="1"/>
  <c r="H140" i="4"/>
  <c r="H140" i="6" s="1"/>
  <c r="H240" i="4"/>
  <c r="H240" i="6" s="1"/>
  <c r="P341" i="4"/>
  <c r="P340" i="6" s="1"/>
  <c r="P442" i="4"/>
  <c r="P440" i="6" s="1"/>
  <c r="P140" i="4"/>
  <c r="P140" i="6" s="1"/>
  <c r="P39" i="4"/>
  <c r="P39" i="6" s="1"/>
  <c r="P240" i="4"/>
  <c r="P240" i="6" s="1"/>
  <c r="I342" i="4"/>
  <c r="I341" i="6" s="1"/>
  <c r="I241" i="4"/>
  <c r="I241" i="6" s="1"/>
  <c r="I40" i="4"/>
  <c r="I40" i="6" s="1"/>
  <c r="I443" i="4"/>
  <c r="I441" i="6" s="1"/>
  <c r="I141" i="4"/>
  <c r="I141" i="6" s="1"/>
  <c r="Q342" i="4"/>
  <c r="Q341" i="6" s="1"/>
  <c r="Q40" i="4"/>
  <c r="Q40" i="6" s="1"/>
  <c r="Q241" i="4"/>
  <c r="Q241" i="6" s="1"/>
  <c r="Q443" i="4"/>
  <c r="Q441" i="6" s="1"/>
  <c r="Q141" i="4"/>
  <c r="Q141" i="6" s="1"/>
  <c r="J343" i="4"/>
  <c r="J342" i="6" s="1"/>
  <c r="J444" i="4"/>
  <c r="J442" i="6" s="1"/>
  <c r="J142" i="4"/>
  <c r="J142" i="6" s="1"/>
  <c r="J242" i="4"/>
  <c r="J242" i="6" s="1"/>
  <c r="J41" i="4"/>
  <c r="J41" i="6" s="1"/>
  <c r="R343" i="4"/>
  <c r="R342" i="6" s="1"/>
  <c r="R41" i="4"/>
  <c r="R41" i="6" s="1"/>
  <c r="R444" i="4"/>
  <c r="R442" i="6" s="1"/>
  <c r="R242" i="4"/>
  <c r="R242" i="6" s="1"/>
  <c r="R142" i="4"/>
  <c r="R142" i="6" s="1"/>
  <c r="K344" i="4"/>
  <c r="K343" i="6" s="1"/>
  <c r="K445" i="4"/>
  <c r="K443" i="6" s="1"/>
  <c r="K42" i="4"/>
  <c r="K42" i="6" s="1"/>
  <c r="K243" i="4"/>
  <c r="K243" i="6" s="1"/>
  <c r="K143" i="4"/>
  <c r="K143" i="6" s="1"/>
  <c r="D345" i="4"/>
  <c r="D344" i="6" s="1"/>
  <c r="D244" i="4"/>
  <c r="D244" i="6" s="1"/>
  <c r="D43" i="4"/>
  <c r="D43" i="6" s="1"/>
  <c r="D144" i="4"/>
  <c r="D144" i="6" s="1"/>
  <c r="D446" i="4"/>
  <c r="D444" i="6" s="1"/>
  <c r="L345" i="4"/>
  <c r="L344" i="6" s="1"/>
  <c r="L43" i="4"/>
  <c r="L43" i="6" s="1"/>
  <c r="L446" i="4"/>
  <c r="L444" i="6" s="1"/>
  <c r="L144" i="4"/>
  <c r="L144" i="6" s="1"/>
  <c r="L244" i="4"/>
  <c r="L244" i="6" s="1"/>
  <c r="E346" i="4"/>
  <c r="E345" i="6" s="1"/>
  <c r="E447" i="4"/>
  <c r="E445" i="6" s="1"/>
  <c r="E145" i="4"/>
  <c r="E145" i="6" s="1"/>
  <c r="E44" i="4"/>
  <c r="E44" i="6" s="1"/>
  <c r="E245" i="4"/>
  <c r="E245" i="6" s="1"/>
  <c r="M346" i="4"/>
  <c r="M345" i="6" s="1"/>
  <c r="M245" i="4"/>
  <c r="M245" i="6" s="1"/>
  <c r="M44" i="4"/>
  <c r="M44" i="6" s="1"/>
  <c r="M447" i="4"/>
  <c r="M445" i="6" s="1"/>
  <c r="M145" i="4"/>
  <c r="M145" i="6" s="1"/>
  <c r="F347" i="4"/>
  <c r="F346" i="6" s="1"/>
  <c r="F45" i="4"/>
  <c r="F45" i="6" s="1"/>
  <c r="F246" i="4"/>
  <c r="F246" i="6" s="1"/>
  <c r="F146" i="4"/>
  <c r="F146" i="6" s="1"/>
  <c r="F448" i="4"/>
  <c r="F446" i="6" s="1"/>
  <c r="N347" i="4"/>
  <c r="N346" i="6" s="1"/>
  <c r="N448" i="4"/>
  <c r="N446" i="6" s="1"/>
  <c r="N146" i="4"/>
  <c r="N146" i="6" s="1"/>
  <c r="N45" i="4"/>
  <c r="N45" i="6" s="1"/>
  <c r="N246" i="4"/>
  <c r="N246" i="6" s="1"/>
  <c r="G348" i="4"/>
  <c r="G347" i="6" s="1"/>
  <c r="G46" i="4"/>
  <c r="G46" i="6" s="1"/>
  <c r="G449" i="4"/>
  <c r="G447" i="6" s="1"/>
  <c r="G247" i="4"/>
  <c r="G247" i="6" s="1"/>
  <c r="G147" i="4"/>
  <c r="G147" i="6" s="1"/>
  <c r="O348" i="4"/>
  <c r="O347" i="6" s="1"/>
  <c r="O46" i="4"/>
  <c r="O46" i="6" s="1"/>
  <c r="O449" i="4"/>
  <c r="O447" i="6" s="1"/>
  <c r="O247" i="4"/>
  <c r="O247" i="6" s="1"/>
  <c r="O147" i="4"/>
  <c r="O147" i="6" s="1"/>
  <c r="H349" i="4"/>
  <c r="H348" i="6" s="1"/>
  <c r="H248" i="4"/>
  <c r="H248" i="6" s="1"/>
  <c r="H47" i="4"/>
  <c r="H47" i="6" s="1"/>
  <c r="H450" i="4"/>
  <c r="H448" i="6" s="1"/>
  <c r="H148" i="4"/>
  <c r="H148" i="6" s="1"/>
  <c r="P349" i="4"/>
  <c r="P348" i="6" s="1"/>
  <c r="P47" i="4"/>
  <c r="P47" i="6" s="1"/>
  <c r="P450" i="4"/>
  <c r="P448" i="6" s="1"/>
  <c r="P148" i="4"/>
  <c r="P148" i="6" s="1"/>
  <c r="P248" i="4"/>
  <c r="P248" i="6" s="1"/>
  <c r="H409" i="4"/>
  <c r="H407" i="6" s="1"/>
  <c r="H6" i="4"/>
  <c r="H6" i="6" s="1"/>
  <c r="H207" i="4"/>
  <c r="H207" i="6" s="1"/>
  <c r="H308" i="4"/>
  <c r="H307" i="6" s="1"/>
  <c r="H107" i="4"/>
  <c r="H107" i="6" s="1"/>
  <c r="P409" i="4"/>
  <c r="P407" i="6" s="1"/>
  <c r="P6" i="4"/>
  <c r="P6" i="6" s="1"/>
  <c r="P207" i="4"/>
  <c r="P207" i="6" s="1"/>
  <c r="P308" i="4"/>
  <c r="P307" i="6" s="1"/>
  <c r="P107" i="4"/>
  <c r="P107" i="6" s="1"/>
  <c r="I410" i="4"/>
  <c r="I408" i="6" s="1"/>
  <c r="I7" i="4"/>
  <c r="I7" i="6" s="1"/>
  <c r="I208" i="4"/>
  <c r="I208" i="6" s="1"/>
  <c r="I108" i="4"/>
  <c r="I108" i="6" s="1"/>
  <c r="I309" i="4"/>
  <c r="I308" i="6" s="1"/>
  <c r="Q410" i="4"/>
  <c r="Q408" i="6" s="1"/>
  <c r="Q7" i="4"/>
  <c r="Q7" i="6" s="1"/>
  <c r="Q208" i="4"/>
  <c r="Q208" i="6" s="1"/>
  <c r="Q309" i="4"/>
  <c r="Q308" i="6" s="1"/>
  <c r="Q108" i="4"/>
  <c r="Q108" i="6" s="1"/>
  <c r="J411" i="4"/>
  <c r="J409" i="6" s="1"/>
  <c r="J8" i="4"/>
  <c r="J8" i="6" s="1"/>
  <c r="J209" i="4"/>
  <c r="J209" i="6" s="1"/>
  <c r="J109" i="4"/>
  <c r="J109" i="6" s="1"/>
  <c r="J310" i="4"/>
  <c r="J309" i="6" s="1"/>
  <c r="R411" i="4"/>
  <c r="R409" i="6" s="1"/>
  <c r="R8" i="4"/>
  <c r="R8" i="6" s="1"/>
  <c r="R209" i="4"/>
  <c r="R209" i="6" s="1"/>
  <c r="R109" i="4"/>
  <c r="R109" i="6" s="1"/>
  <c r="R310" i="4"/>
  <c r="R309" i="6" s="1"/>
  <c r="K412" i="4"/>
  <c r="K410" i="6" s="1"/>
  <c r="K9" i="4"/>
  <c r="K9" i="6" s="1"/>
  <c r="K210" i="4"/>
  <c r="K210" i="6" s="1"/>
  <c r="K311" i="4"/>
  <c r="K310" i="6" s="1"/>
  <c r="K110" i="4"/>
  <c r="K110" i="6" s="1"/>
  <c r="D413" i="4"/>
  <c r="D411" i="6" s="1"/>
  <c r="D10" i="4"/>
  <c r="D10" i="6" s="1"/>
  <c r="D211" i="4"/>
  <c r="D211" i="6" s="1"/>
  <c r="D312" i="4"/>
  <c r="D311" i="6" s="1"/>
  <c r="D111" i="4"/>
  <c r="D111" i="6" s="1"/>
  <c r="L413" i="4"/>
  <c r="L411" i="6" s="1"/>
  <c r="L10" i="4"/>
  <c r="L10" i="6" s="1"/>
  <c r="L211" i="4"/>
  <c r="L211" i="6" s="1"/>
  <c r="L312" i="4"/>
  <c r="L311" i="6" s="1"/>
  <c r="L111" i="4"/>
  <c r="L111" i="6" s="1"/>
  <c r="E414" i="4"/>
  <c r="E412" i="6" s="1"/>
  <c r="E11" i="4"/>
  <c r="E11" i="6" s="1"/>
  <c r="E212" i="4"/>
  <c r="E212" i="6" s="1"/>
  <c r="E313" i="4"/>
  <c r="E312" i="6" s="1"/>
  <c r="E112" i="4"/>
  <c r="E112" i="6" s="1"/>
  <c r="M414" i="4"/>
  <c r="M412" i="6" s="1"/>
  <c r="M11" i="4"/>
  <c r="M11" i="6" s="1"/>
  <c r="M212" i="4"/>
  <c r="M212" i="6" s="1"/>
  <c r="M112" i="4"/>
  <c r="M112" i="6" s="1"/>
  <c r="M313" i="4"/>
  <c r="M312" i="6" s="1"/>
  <c r="F415" i="4"/>
  <c r="F413" i="6" s="1"/>
  <c r="F12" i="4"/>
  <c r="F12" i="6" s="1"/>
  <c r="F213" i="4"/>
  <c r="F213" i="6" s="1"/>
  <c r="F314" i="4"/>
  <c r="F313" i="6" s="1"/>
  <c r="F113" i="4"/>
  <c r="F113" i="6" s="1"/>
  <c r="N415" i="4"/>
  <c r="N413" i="6" s="1"/>
  <c r="N12" i="4"/>
  <c r="N12" i="6" s="1"/>
  <c r="N213" i="4"/>
  <c r="N213" i="6" s="1"/>
  <c r="N314" i="4"/>
  <c r="N313" i="6" s="1"/>
  <c r="N113" i="4"/>
  <c r="N113" i="6" s="1"/>
  <c r="G416" i="4"/>
  <c r="G414" i="6" s="1"/>
  <c r="G13" i="4"/>
  <c r="G13" i="6" s="1"/>
  <c r="G214" i="4"/>
  <c r="G214" i="6" s="1"/>
  <c r="G114" i="4"/>
  <c r="G114" i="6" s="1"/>
  <c r="G315" i="4"/>
  <c r="G314" i="6" s="1"/>
  <c r="O416" i="4"/>
  <c r="O414" i="6" s="1"/>
  <c r="O13" i="4"/>
  <c r="O13" i="6" s="1"/>
  <c r="O214" i="4"/>
  <c r="O214" i="6" s="1"/>
  <c r="O315" i="4"/>
  <c r="O314" i="6" s="1"/>
  <c r="O114" i="4"/>
  <c r="O114" i="6" s="1"/>
  <c r="H417" i="4"/>
  <c r="H415" i="6" s="1"/>
  <c r="H14" i="4"/>
  <c r="H14" i="6" s="1"/>
  <c r="H215" i="4"/>
  <c r="H215" i="6" s="1"/>
  <c r="H115" i="4"/>
  <c r="H115" i="6" s="1"/>
  <c r="H316" i="4"/>
  <c r="H315" i="6" s="1"/>
  <c r="P417" i="4"/>
  <c r="P415" i="6" s="1"/>
  <c r="P14" i="4"/>
  <c r="P14" i="6" s="1"/>
  <c r="P215" i="4"/>
  <c r="P215" i="6" s="1"/>
  <c r="P316" i="4"/>
  <c r="P315" i="6" s="1"/>
  <c r="P115" i="4"/>
  <c r="P115" i="6" s="1"/>
  <c r="I418" i="4"/>
  <c r="I416" i="6" s="1"/>
  <c r="I15" i="4"/>
  <c r="I15" i="6" s="1"/>
  <c r="I216" i="4"/>
  <c r="I216" i="6" s="1"/>
  <c r="I317" i="4"/>
  <c r="I316" i="6" s="1"/>
  <c r="I116" i="4"/>
  <c r="I116" i="6" s="1"/>
  <c r="Q418" i="4"/>
  <c r="Q416" i="6" s="1"/>
  <c r="Q15" i="4"/>
  <c r="Q15" i="6" s="1"/>
  <c r="Q216" i="4"/>
  <c r="Q216" i="6" s="1"/>
  <c r="Q116" i="4"/>
  <c r="Q116" i="6" s="1"/>
  <c r="Q317" i="4"/>
  <c r="Q316" i="6" s="1"/>
  <c r="J419" i="4"/>
  <c r="J417" i="6" s="1"/>
  <c r="J16" i="4"/>
  <c r="J16" i="6" s="1"/>
  <c r="J217" i="4"/>
  <c r="J217" i="6" s="1"/>
  <c r="J318" i="4"/>
  <c r="J317" i="6" s="1"/>
  <c r="J117" i="4"/>
  <c r="J117" i="6" s="1"/>
  <c r="R419" i="4"/>
  <c r="R417" i="6" s="1"/>
  <c r="R16" i="4"/>
  <c r="R16" i="6" s="1"/>
  <c r="R217" i="4"/>
  <c r="R217" i="6" s="1"/>
  <c r="R318" i="4"/>
  <c r="R317" i="6" s="1"/>
  <c r="R117" i="4"/>
  <c r="R117" i="6" s="1"/>
  <c r="K420" i="4"/>
  <c r="K418" i="6" s="1"/>
  <c r="K17" i="4"/>
  <c r="K17" i="6" s="1"/>
  <c r="K218" i="4"/>
  <c r="K218" i="6" s="1"/>
  <c r="K118" i="4"/>
  <c r="K118" i="6" s="1"/>
  <c r="K319" i="4"/>
  <c r="K318" i="6" s="1"/>
  <c r="D421" i="4"/>
  <c r="D419" i="6" s="1"/>
  <c r="D18" i="4"/>
  <c r="D18" i="6" s="1"/>
  <c r="D219" i="4"/>
  <c r="D219" i="6" s="1"/>
  <c r="D320" i="4"/>
  <c r="D319" i="6" s="1"/>
  <c r="D119" i="4"/>
  <c r="D119" i="6" s="1"/>
  <c r="L421" i="4"/>
  <c r="L419" i="6" s="1"/>
  <c r="L18" i="4"/>
  <c r="L18" i="6" s="1"/>
  <c r="L219" i="4"/>
  <c r="L219" i="6" s="1"/>
  <c r="L119" i="4"/>
  <c r="L119" i="6" s="1"/>
  <c r="L320" i="4"/>
  <c r="L319" i="6" s="1"/>
  <c r="E422" i="4"/>
  <c r="E420" i="6" s="1"/>
  <c r="E19" i="4"/>
  <c r="E19" i="6" s="1"/>
  <c r="E220" i="4"/>
  <c r="E220" i="6" s="1"/>
  <c r="E321" i="4"/>
  <c r="E320" i="6" s="1"/>
  <c r="E120" i="4"/>
  <c r="E120" i="6" s="1"/>
  <c r="M422" i="4"/>
  <c r="M420" i="6" s="1"/>
  <c r="M220" i="4"/>
  <c r="M220" i="6" s="1"/>
  <c r="M321" i="4"/>
  <c r="M320" i="6" s="1"/>
  <c r="M120" i="4"/>
  <c r="M120" i="6" s="1"/>
  <c r="M19" i="4"/>
  <c r="M19" i="6" s="1"/>
  <c r="F423" i="4"/>
  <c r="F421" i="6" s="1"/>
  <c r="F221" i="4"/>
  <c r="F221" i="6" s="1"/>
  <c r="F121" i="4"/>
  <c r="F121" i="6" s="1"/>
  <c r="F322" i="4"/>
  <c r="F321" i="6" s="1"/>
  <c r="F20" i="4"/>
  <c r="F20" i="6" s="1"/>
  <c r="N423" i="4"/>
  <c r="N421" i="6" s="1"/>
  <c r="N221" i="4"/>
  <c r="N221" i="6" s="1"/>
  <c r="N322" i="4"/>
  <c r="N321" i="6" s="1"/>
  <c r="N121" i="4"/>
  <c r="N121" i="6" s="1"/>
  <c r="N20" i="4"/>
  <c r="N20" i="6" s="1"/>
  <c r="G424" i="4"/>
  <c r="G422" i="6" s="1"/>
  <c r="G222" i="4"/>
  <c r="G222" i="6" s="1"/>
  <c r="G323" i="4"/>
  <c r="G322" i="6" s="1"/>
  <c r="G122" i="4"/>
  <c r="G122" i="6" s="1"/>
  <c r="G21" i="4"/>
  <c r="G21" i="6" s="1"/>
  <c r="O424" i="4"/>
  <c r="O422" i="6" s="1"/>
  <c r="O222" i="4"/>
  <c r="O222" i="6" s="1"/>
  <c r="O122" i="4"/>
  <c r="O122" i="6" s="1"/>
  <c r="O323" i="4"/>
  <c r="O322" i="6" s="1"/>
  <c r="O21" i="4"/>
  <c r="O21" i="6" s="1"/>
  <c r="H425" i="4"/>
  <c r="H423" i="6" s="1"/>
  <c r="H223" i="4"/>
  <c r="H223" i="6" s="1"/>
  <c r="H324" i="4"/>
  <c r="H323" i="6" s="1"/>
  <c r="H123" i="4"/>
  <c r="H123" i="6" s="1"/>
  <c r="H22" i="4"/>
  <c r="H22" i="6" s="1"/>
  <c r="P425" i="4"/>
  <c r="P423" i="6" s="1"/>
  <c r="P223" i="4"/>
  <c r="P223" i="6" s="1"/>
  <c r="P22" i="4"/>
  <c r="P22" i="6" s="1"/>
  <c r="P324" i="4"/>
  <c r="P323" i="6" s="1"/>
  <c r="P123" i="4"/>
  <c r="P123" i="6" s="1"/>
  <c r="I426" i="4"/>
  <c r="I424" i="6" s="1"/>
  <c r="I224" i="4"/>
  <c r="I224" i="6" s="1"/>
  <c r="I23" i="4"/>
  <c r="I23" i="6" s="1"/>
  <c r="I124" i="4"/>
  <c r="I124" i="6" s="1"/>
  <c r="I325" i="4"/>
  <c r="I324" i="6" s="1"/>
  <c r="Q426" i="4"/>
  <c r="Q424" i="6" s="1"/>
  <c r="Q224" i="4"/>
  <c r="Q224" i="6" s="1"/>
  <c r="Q325" i="4"/>
  <c r="Q324" i="6" s="1"/>
  <c r="Q124" i="4"/>
  <c r="Q124" i="6" s="1"/>
  <c r="Q23" i="4"/>
  <c r="Q23" i="6" s="1"/>
  <c r="J427" i="4"/>
  <c r="J425" i="6" s="1"/>
  <c r="J225" i="4"/>
  <c r="J225" i="6" s="1"/>
  <c r="J125" i="4"/>
  <c r="J125" i="6" s="1"/>
  <c r="J326" i="4"/>
  <c r="J325" i="6" s="1"/>
  <c r="J24" i="4"/>
  <c r="J24" i="6" s="1"/>
  <c r="R427" i="4"/>
  <c r="R425" i="6" s="1"/>
  <c r="R225" i="4"/>
  <c r="R225" i="6" s="1"/>
  <c r="R326" i="4"/>
  <c r="R325" i="6" s="1"/>
  <c r="R125" i="4"/>
  <c r="R125" i="6" s="1"/>
  <c r="R24" i="4"/>
  <c r="R24" i="6" s="1"/>
  <c r="K428" i="4"/>
  <c r="K426" i="6" s="1"/>
  <c r="K226" i="4"/>
  <c r="K226" i="6" s="1"/>
  <c r="K25" i="4"/>
  <c r="K25" i="6" s="1"/>
  <c r="K126" i="4"/>
  <c r="K126" i="6" s="1"/>
  <c r="K327" i="4"/>
  <c r="K326" i="6" s="1"/>
  <c r="D429" i="4"/>
  <c r="D427" i="6" s="1"/>
  <c r="D227" i="4"/>
  <c r="D227" i="6" s="1"/>
  <c r="D127" i="4"/>
  <c r="D127" i="6" s="1"/>
  <c r="D328" i="4"/>
  <c r="D327" i="6" s="1"/>
  <c r="D26" i="4"/>
  <c r="D26" i="6" s="1"/>
  <c r="L429" i="4"/>
  <c r="L427" i="6" s="1"/>
  <c r="L227" i="4"/>
  <c r="L227" i="6" s="1"/>
  <c r="L328" i="4"/>
  <c r="L327" i="6" s="1"/>
  <c r="L127" i="4"/>
  <c r="L127" i="6" s="1"/>
  <c r="L26" i="4"/>
  <c r="L26" i="6" s="1"/>
  <c r="E430" i="4"/>
  <c r="E428" i="6" s="1"/>
  <c r="E228" i="4"/>
  <c r="E228" i="6" s="1"/>
  <c r="E27" i="4"/>
  <c r="E27" i="6" s="1"/>
  <c r="E329" i="4"/>
  <c r="E328" i="6" s="1"/>
  <c r="E128" i="4"/>
  <c r="E128" i="6" s="1"/>
  <c r="M430" i="4"/>
  <c r="M428" i="6" s="1"/>
  <c r="M228" i="4"/>
  <c r="M228" i="6" s="1"/>
  <c r="M27" i="4"/>
  <c r="M27" i="6" s="1"/>
  <c r="M128" i="4"/>
  <c r="M128" i="6" s="1"/>
  <c r="M329" i="4"/>
  <c r="M328" i="6" s="1"/>
  <c r="F431" i="4"/>
  <c r="F429" i="6" s="1"/>
  <c r="F229" i="4"/>
  <c r="F229" i="6" s="1"/>
  <c r="F330" i="4"/>
  <c r="F329" i="6" s="1"/>
  <c r="F129" i="4"/>
  <c r="F129" i="6" s="1"/>
  <c r="F28" i="4"/>
  <c r="F28" i="6" s="1"/>
  <c r="N431" i="4"/>
  <c r="N429" i="6" s="1"/>
  <c r="N229" i="4"/>
  <c r="N229" i="6" s="1"/>
  <c r="N129" i="4"/>
  <c r="N129" i="6" s="1"/>
  <c r="N330" i="4"/>
  <c r="N329" i="6" s="1"/>
  <c r="N28" i="4"/>
  <c r="N28" i="6" s="1"/>
  <c r="G432" i="4"/>
  <c r="G430" i="6" s="1"/>
  <c r="G230" i="4"/>
  <c r="G230" i="6" s="1"/>
  <c r="G331" i="4"/>
  <c r="G330" i="6" s="1"/>
  <c r="G130" i="4"/>
  <c r="G130" i="6" s="1"/>
  <c r="G29" i="4"/>
  <c r="G29" i="6" s="1"/>
  <c r="O432" i="4"/>
  <c r="O430" i="6" s="1"/>
  <c r="O230" i="4"/>
  <c r="O230" i="6" s="1"/>
  <c r="O29" i="4"/>
  <c r="O29" i="6" s="1"/>
  <c r="O331" i="4"/>
  <c r="O330" i="6" s="1"/>
  <c r="O130" i="4"/>
  <c r="O130" i="6" s="1"/>
  <c r="H433" i="4"/>
  <c r="H431" i="6" s="1"/>
  <c r="H231" i="4"/>
  <c r="H231" i="6" s="1"/>
  <c r="H131" i="4"/>
  <c r="H131" i="6" s="1"/>
  <c r="H332" i="4"/>
  <c r="H331" i="6" s="1"/>
  <c r="H30" i="4"/>
  <c r="H30" i="6" s="1"/>
  <c r="P433" i="4"/>
  <c r="P431" i="6" s="1"/>
  <c r="P231" i="4"/>
  <c r="P231" i="6" s="1"/>
  <c r="P332" i="4"/>
  <c r="P331" i="6" s="1"/>
  <c r="P131" i="4"/>
  <c r="P131" i="6" s="1"/>
  <c r="P30" i="4"/>
  <c r="P30" i="6" s="1"/>
  <c r="I434" i="4"/>
  <c r="I432" i="6" s="1"/>
  <c r="I232" i="4"/>
  <c r="I232" i="6" s="1"/>
  <c r="I333" i="4"/>
  <c r="I332" i="6" s="1"/>
  <c r="I31" i="4"/>
  <c r="I31" i="6" s="1"/>
  <c r="I132" i="4"/>
  <c r="I132" i="6" s="1"/>
  <c r="Q434" i="4"/>
  <c r="Q432" i="6" s="1"/>
  <c r="Q232" i="4"/>
  <c r="Q232" i="6" s="1"/>
  <c r="Q31" i="4"/>
  <c r="Q31" i="6" s="1"/>
  <c r="Q132" i="4"/>
  <c r="Q132" i="6" s="1"/>
  <c r="Q333" i="4"/>
  <c r="Q332" i="6" s="1"/>
  <c r="J435" i="4"/>
  <c r="J433" i="6" s="1"/>
  <c r="J233" i="4"/>
  <c r="J233" i="6" s="1"/>
  <c r="J334" i="4"/>
  <c r="J333" i="6" s="1"/>
  <c r="J133" i="4"/>
  <c r="J133" i="6" s="1"/>
  <c r="J32" i="4"/>
  <c r="J32" i="6" s="1"/>
  <c r="R435" i="4"/>
  <c r="R433" i="6" s="1"/>
  <c r="R233" i="4"/>
  <c r="R233" i="6" s="1"/>
  <c r="R133" i="4"/>
  <c r="R133" i="6" s="1"/>
  <c r="R334" i="4"/>
  <c r="R333" i="6" s="1"/>
  <c r="R32" i="4"/>
  <c r="R32" i="6" s="1"/>
  <c r="K436" i="4"/>
  <c r="K434" i="6" s="1"/>
  <c r="K234" i="4"/>
  <c r="K234" i="6" s="1"/>
  <c r="K335" i="4"/>
  <c r="K334" i="6" s="1"/>
  <c r="K134" i="4"/>
  <c r="K134" i="6" s="1"/>
  <c r="K33" i="4"/>
  <c r="K33" i="6" s="1"/>
  <c r="D437" i="4"/>
  <c r="D435" i="6" s="1"/>
  <c r="D235" i="4"/>
  <c r="D235" i="6" s="1"/>
  <c r="D34" i="4"/>
  <c r="D34" i="6" s="1"/>
  <c r="D336" i="4"/>
  <c r="D335" i="6" s="1"/>
  <c r="D135" i="4"/>
  <c r="D135" i="6" s="1"/>
  <c r="L437" i="4"/>
  <c r="L435" i="6" s="1"/>
  <c r="L235" i="4"/>
  <c r="L235" i="6" s="1"/>
  <c r="L135" i="4"/>
  <c r="L135" i="6" s="1"/>
  <c r="L336" i="4"/>
  <c r="L335" i="6" s="1"/>
  <c r="L34" i="4"/>
  <c r="L34" i="6" s="1"/>
  <c r="E438" i="4"/>
  <c r="E436" i="6" s="1"/>
  <c r="E236" i="4"/>
  <c r="E236" i="6" s="1"/>
  <c r="E337" i="4"/>
  <c r="E336" i="6" s="1"/>
  <c r="E136" i="4"/>
  <c r="E136" i="6" s="1"/>
  <c r="E35" i="4"/>
  <c r="E35" i="6" s="1"/>
  <c r="M438" i="4"/>
  <c r="M436" i="6" s="1"/>
  <c r="M236" i="4"/>
  <c r="M236" i="6" s="1"/>
  <c r="M136" i="4"/>
  <c r="M136" i="6" s="1"/>
  <c r="M337" i="4"/>
  <c r="M336" i="6" s="1"/>
  <c r="M35" i="4"/>
  <c r="M35" i="6" s="1"/>
  <c r="F439" i="4"/>
  <c r="F437" i="6" s="1"/>
  <c r="F237" i="4"/>
  <c r="F237" i="6" s="1"/>
  <c r="F36" i="4"/>
  <c r="F36" i="6" s="1"/>
  <c r="F338" i="4"/>
  <c r="F337" i="6" s="1"/>
  <c r="F137" i="4"/>
  <c r="F137" i="6" s="1"/>
  <c r="N439" i="4"/>
  <c r="N437" i="6" s="1"/>
  <c r="N237" i="4"/>
  <c r="N237" i="6" s="1"/>
  <c r="N338" i="4"/>
  <c r="N337" i="6" s="1"/>
  <c r="N137" i="4"/>
  <c r="N137" i="6" s="1"/>
  <c r="N36" i="4"/>
  <c r="N36" i="6" s="1"/>
  <c r="G440" i="4"/>
  <c r="G438" i="6" s="1"/>
  <c r="G238" i="4"/>
  <c r="G238" i="6" s="1"/>
  <c r="G138" i="4"/>
  <c r="G138" i="6" s="1"/>
  <c r="G339" i="4"/>
  <c r="G338" i="6" s="1"/>
  <c r="G37" i="4"/>
  <c r="G37" i="6" s="1"/>
  <c r="O440" i="4"/>
  <c r="O438" i="6" s="1"/>
  <c r="O238" i="4"/>
  <c r="O238" i="6" s="1"/>
  <c r="O339" i="4"/>
  <c r="O338" i="6" s="1"/>
  <c r="O138" i="4"/>
  <c r="O138" i="6" s="1"/>
  <c r="O37" i="4"/>
  <c r="O37" i="6" s="1"/>
  <c r="H441" i="4"/>
  <c r="H439" i="6" s="1"/>
  <c r="H239" i="4"/>
  <c r="H239" i="6" s="1"/>
  <c r="H139" i="4"/>
  <c r="H139" i="6" s="1"/>
  <c r="H340" i="4"/>
  <c r="H339" i="6" s="1"/>
  <c r="H38" i="4"/>
  <c r="H38" i="6" s="1"/>
  <c r="P441" i="4"/>
  <c r="P439" i="6" s="1"/>
  <c r="P239" i="4"/>
  <c r="P239" i="6" s="1"/>
  <c r="P139" i="4"/>
  <c r="P139" i="6" s="1"/>
  <c r="P340" i="4"/>
  <c r="P339" i="6" s="1"/>
  <c r="P38" i="4"/>
  <c r="P38" i="6" s="1"/>
  <c r="I442" i="4"/>
  <c r="I440" i="6" s="1"/>
  <c r="I240" i="4"/>
  <c r="I240" i="6" s="1"/>
  <c r="I341" i="4"/>
  <c r="I340" i="6" s="1"/>
  <c r="I140" i="4"/>
  <c r="I140" i="6" s="1"/>
  <c r="I39" i="4"/>
  <c r="I39" i="6" s="1"/>
  <c r="Q442" i="4"/>
  <c r="Q440" i="6" s="1"/>
  <c r="Q240" i="4"/>
  <c r="Q240" i="6" s="1"/>
  <c r="Q341" i="4"/>
  <c r="Q340" i="6" s="1"/>
  <c r="Q140" i="4"/>
  <c r="Q140" i="6" s="1"/>
  <c r="Q39" i="4"/>
  <c r="Q39" i="6" s="1"/>
  <c r="J443" i="4"/>
  <c r="J441" i="6" s="1"/>
  <c r="J241" i="4"/>
  <c r="J241" i="6" s="1"/>
  <c r="J40" i="4"/>
  <c r="J40" i="6" s="1"/>
  <c r="J342" i="4"/>
  <c r="J341" i="6" s="1"/>
  <c r="J141" i="4"/>
  <c r="J141" i="6" s="1"/>
  <c r="R443" i="4"/>
  <c r="R441" i="6" s="1"/>
  <c r="R241" i="4"/>
  <c r="R241" i="6" s="1"/>
  <c r="R342" i="4"/>
  <c r="R341" i="6" s="1"/>
  <c r="R141" i="4"/>
  <c r="R141" i="6" s="1"/>
  <c r="R40" i="4"/>
  <c r="R40" i="6" s="1"/>
  <c r="K444" i="4"/>
  <c r="K442" i="6" s="1"/>
  <c r="K242" i="4"/>
  <c r="K242" i="6" s="1"/>
  <c r="K142" i="4"/>
  <c r="K142" i="6" s="1"/>
  <c r="K343" i="4"/>
  <c r="K342" i="6" s="1"/>
  <c r="K41" i="4"/>
  <c r="K41" i="6" s="1"/>
  <c r="D445" i="4"/>
  <c r="D443" i="6" s="1"/>
  <c r="D243" i="4"/>
  <c r="D243" i="6" s="1"/>
  <c r="D344" i="4"/>
  <c r="D343" i="6" s="1"/>
  <c r="D143" i="4"/>
  <c r="D143" i="6" s="1"/>
  <c r="D42" i="4"/>
  <c r="D42" i="6" s="1"/>
  <c r="L445" i="4"/>
  <c r="L443" i="6" s="1"/>
  <c r="L243" i="4"/>
  <c r="L243" i="6" s="1"/>
  <c r="L344" i="4"/>
  <c r="L343" i="6" s="1"/>
  <c r="L143" i="4"/>
  <c r="L143" i="6" s="1"/>
  <c r="L42" i="4"/>
  <c r="L42" i="6" s="1"/>
  <c r="E446" i="4"/>
  <c r="E444" i="6" s="1"/>
  <c r="E244" i="4"/>
  <c r="E244" i="6" s="1"/>
  <c r="E144" i="4"/>
  <c r="E144" i="6" s="1"/>
  <c r="E345" i="4"/>
  <c r="E344" i="6" s="1"/>
  <c r="E43" i="4"/>
  <c r="E43" i="6" s="1"/>
  <c r="M446" i="4"/>
  <c r="M444" i="6" s="1"/>
  <c r="M244" i="4"/>
  <c r="M244" i="6" s="1"/>
  <c r="M345" i="4"/>
  <c r="M344" i="6" s="1"/>
  <c r="M43" i="4"/>
  <c r="M43" i="6" s="1"/>
  <c r="M144" i="4"/>
  <c r="M144" i="6" s="1"/>
  <c r="F447" i="4"/>
  <c r="F445" i="6" s="1"/>
  <c r="F245" i="4"/>
  <c r="F245" i="6" s="1"/>
  <c r="F346" i="4"/>
  <c r="F345" i="6" s="1"/>
  <c r="F145" i="4"/>
  <c r="F145" i="6" s="1"/>
  <c r="F44" i="4"/>
  <c r="F44" i="6" s="1"/>
  <c r="N447" i="4"/>
  <c r="N445" i="6" s="1"/>
  <c r="N245" i="4"/>
  <c r="N245" i="6" s="1"/>
  <c r="N44" i="4"/>
  <c r="N44" i="6" s="1"/>
  <c r="N346" i="4"/>
  <c r="N345" i="6" s="1"/>
  <c r="N145" i="4"/>
  <c r="N145" i="6" s="1"/>
  <c r="G448" i="4"/>
  <c r="G446" i="6" s="1"/>
  <c r="G246" i="4"/>
  <c r="G246" i="6" s="1"/>
  <c r="G347" i="4"/>
  <c r="G346" i="6" s="1"/>
  <c r="G146" i="4"/>
  <c r="G146" i="6" s="1"/>
  <c r="G45" i="4"/>
  <c r="G45" i="6" s="1"/>
  <c r="O448" i="4"/>
  <c r="O446" i="6" s="1"/>
  <c r="O246" i="4"/>
  <c r="O246" i="6" s="1"/>
  <c r="O146" i="4"/>
  <c r="O146" i="6" s="1"/>
  <c r="O347" i="4"/>
  <c r="O346" i="6" s="1"/>
  <c r="O45" i="4"/>
  <c r="O45" i="6" s="1"/>
  <c r="H449" i="4"/>
  <c r="H447" i="6" s="1"/>
  <c r="H247" i="4"/>
  <c r="H247" i="6" s="1"/>
  <c r="H348" i="4"/>
  <c r="H347" i="6" s="1"/>
  <c r="H147" i="4"/>
  <c r="H147" i="6" s="1"/>
  <c r="H46" i="4"/>
  <c r="H46" i="6" s="1"/>
  <c r="P449" i="4"/>
  <c r="P447" i="6" s="1"/>
  <c r="P247" i="4"/>
  <c r="P247" i="6" s="1"/>
  <c r="P147" i="4"/>
  <c r="P147" i="6" s="1"/>
  <c r="P348" i="4"/>
  <c r="P347" i="6" s="1"/>
  <c r="P46" i="4"/>
  <c r="P46" i="6" s="1"/>
  <c r="I450" i="4"/>
  <c r="I448" i="6" s="1"/>
  <c r="I248" i="4"/>
  <c r="I248" i="6" s="1"/>
  <c r="I148" i="4"/>
  <c r="I148" i="6" s="1"/>
  <c r="I349" i="4"/>
  <c r="I348" i="6" s="1"/>
  <c r="I47" i="4"/>
  <c r="I47" i="6" s="1"/>
  <c r="Q450" i="4"/>
  <c r="Q448" i="6" s="1"/>
  <c r="Q248" i="4"/>
  <c r="Q248" i="6" s="1"/>
  <c r="Q349" i="4"/>
  <c r="Q348" i="6" s="1"/>
  <c r="Q148" i="4"/>
  <c r="Q148" i="6" s="1"/>
  <c r="Q47" i="4"/>
  <c r="Q47" i="6" s="1"/>
  <c r="I409" i="4"/>
  <c r="I407" i="6" s="1"/>
  <c r="I6" i="4"/>
  <c r="I6" i="6" s="1"/>
  <c r="I107" i="4"/>
  <c r="I107" i="6" s="1"/>
  <c r="I207" i="4"/>
  <c r="I207" i="6" s="1"/>
  <c r="I308" i="4"/>
  <c r="I307" i="6" s="1"/>
  <c r="Q409" i="4"/>
  <c r="Q407" i="6" s="1"/>
  <c r="Q6" i="4"/>
  <c r="Q6" i="6" s="1"/>
  <c r="Q308" i="4"/>
  <c r="Q307" i="6" s="1"/>
  <c r="Q107" i="4"/>
  <c r="Q107" i="6" s="1"/>
  <c r="Q207" i="4"/>
  <c r="Q207" i="6" s="1"/>
  <c r="J410" i="4"/>
  <c r="J408" i="6" s="1"/>
  <c r="J7" i="4"/>
  <c r="J7" i="6" s="1"/>
  <c r="J108" i="4"/>
  <c r="J108" i="6" s="1"/>
  <c r="J208" i="4"/>
  <c r="J208" i="6" s="1"/>
  <c r="J309" i="4"/>
  <c r="J308" i="6" s="1"/>
  <c r="R410" i="4"/>
  <c r="R408" i="6" s="1"/>
  <c r="R7" i="4"/>
  <c r="R7" i="6" s="1"/>
  <c r="R208" i="4"/>
  <c r="R208" i="6" s="1"/>
  <c r="R309" i="4"/>
  <c r="R308" i="6" s="1"/>
  <c r="R108" i="4"/>
  <c r="R108" i="6" s="1"/>
  <c r="K411" i="4"/>
  <c r="K409" i="6" s="1"/>
  <c r="K8" i="4"/>
  <c r="K8" i="6" s="1"/>
  <c r="K310" i="4"/>
  <c r="K309" i="6" s="1"/>
  <c r="K109" i="4"/>
  <c r="K109" i="6" s="1"/>
  <c r="K209" i="4"/>
  <c r="K209" i="6" s="1"/>
  <c r="D412" i="4"/>
  <c r="D410" i="6" s="1"/>
  <c r="D9" i="4"/>
  <c r="D9" i="6" s="1"/>
  <c r="D210" i="4"/>
  <c r="D210" i="6" s="1"/>
  <c r="D110" i="4"/>
  <c r="D110" i="6" s="1"/>
  <c r="D311" i="4"/>
  <c r="D310" i="6" s="1"/>
  <c r="L412" i="4"/>
  <c r="L410" i="6" s="1"/>
  <c r="L9" i="4"/>
  <c r="L9" i="6" s="1"/>
  <c r="L311" i="4"/>
  <c r="L310" i="6" s="1"/>
  <c r="L110" i="4"/>
  <c r="L110" i="6" s="1"/>
  <c r="L210" i="4"/>
  <c r="L210" i="6" s="1"/>
  <c r="E413" i="4"/>
  <c r="E411" i="6" s="1"/>
  <c r="E10" i="4"/>
  <c r="E10" i="6" s="1"/>
  <c r="E211" i="4"/>
  <c r="E211" i="6" s="1"/>
  <c r="E111" i="4"/>
  <c r="E111" i="6" s="1"/>
  <c r="E312" i="4"/>
  <c r="E311" i="6" s="1"/>
  <c r="M413" i="4"/>
  <c r="M411" i="6" s="1"/>
  <c r="M10" i="4"/>
  <c r="M10" i="6" s="1"/>
  <c r="M111" i="4"/>
  <c r="M111" i="6" s="1"/>
  <c r="M211" i="4"/>
  <c r="M211" i="6" s="1"/>
  <c r="M312" i="4"/>
  <c r="M311" i="6" s="1"/>
  <c r="F414" i="4"/>
  <c r="F412" i="6" s="1"/>
  <c r="F11" i="4"/>
  <c r="F11" i="6" s="1"/>
  <c r="F313" i="4"/>
  <c r="F312" i="6" s="1"/>
  <c r="F212" i="4"/>
  <c r="F212" i="6" s="1"/>
  <c r="F112" i="4"/>
  <c r="F112" i="6" s="1"/>
  <c r="N414" i="4"/>
  <c r="N412" i="6" s="1"/>
  <c r="N11" i="4"/>
  <c r="N11" i="6" s="1"/>
  <c r="N112" i="4"/>
  <c r="N112" i="6" s="1"/>
  <c r="N212" i="4"/>
  <c r="N212" i="6" s="1"/>
  <c r="N313" i="4"/>
  <c r="N312" i="6" s="1"/>
  <c r="G415" i="4"/>
  <c r="G413" i="6" s="1"/>
  <c r="G12" i="4"/>
  <c r="G12" i="6" s="1"/>
  <c r="G213" i="4"/>
  <c r="G213" i="6" s="1"/>
  <c r="G314" i="4"/>
  <c r="G313" i="6" s="1"/>
  <c r="G113" i="4"/>
  <c r="G113" i="6" s="1"/>
  <c r="O415" i="4"/>
  <c r="O413" i="6" s="1"/>
  <c r="O12" i="4"/>
  <c r="O12" i="6" s="1"/>
  <c r="O314" i="4"/>
  <c r="O313" i="6" s="1"/>
  <c r="O113" i="4"/>
  <c r="O113" i="6" s="1"/>
  <c r="O213" i="4"/>
  <c r="O213" i="6" s="1"/>
  <c r="H416" i="4"/>
  <c r="H414" i="6" s="1"/>
  <c r="H13" i="4"/>
  <c r="H13" i="6" s="1"/>
  <c r="H114" i="4"/>
  <c r="H114" i="6" s="1"/>
  <c r="H214" i="4"/>
  <c r="H214" i="6" s="1"/>
  <c r="H315" i="4"/>
  <c r="H314" i="6" s="1"/>
  <c r="P416" i="4"/>
  <c r="P414" i="6" s="1"/>
  <c r="P13" i="4"/>
  <c r="P13" i="6" s="1"/>
  <c r="P315" i="4"/>
  <c r="P314" i="6" s="1"/>
  <c r="P114" i="4"/>
  <c r="P114" i="6" s="1"/>
  <c r="P214" i="4"/>
  <c r="P214" i="6" s="1"/>
  <c r="I417" i="4"/>
  <c r="I415" i="6" s="1"/>
  <c r="I14" i="4"/>
  <c r="I14" i="6" s="1"/>
  <c r="I215" i="4"/>
  <c r="I215" i="6" s="1"/>
  <c r="I316" i="4"/>
  <c r="I315" i="6" s="1"/>
  <c r="I115" i="4"/>
  <c r="I115" i="6" s="1"/>
  <c r="Q417" i="4"/>
  <c r="Q415" i="6" s="1"/>
  <c r="Q14" i="4"/>
  <c r="Q14" i="6" s="1"/>
  <c r="Q115" i="4"/>
  <c r="Q115" i="6" s="1"/>
  <c r="Q215" i="4"/>
  <c r="Q215" i="6" s="1"/>
  <c r="Q316" i="4"/>
  <c r="Q315" i="6" s="1"/>
  <c r="J418" i="4"/>
  <c r="J416" i="6" s="1"/>
  <c r="J15" i="4"/>
  <c r="J15" i="6" s="1"/>
  <c r="J317" i="4"/>
  <c r="J316" i="6" s="1"/>
  <c r="J216" i="4"/>
  <c r="J216" i="6" s="1"/>
  <c r="J116" i="4"/>
  <c r="J116" i="6" s="1"/>
  <c r="R418" i="4"/>
  <c r="R416" i="6" s="1"/>
  <c r="R15" i="4"/>
  <c r="R15" i="6" s="1"/>
  <c r="R216" i="4"/>
  <c r="R216" i="6" s="1"/>
  <c r="R317" i="4"/>
  <c r="R316" i="6" s="1"/>
  <c r="R116" i="4"/>
  <c r="R116" i="6" s="1"/>
  <c r="K419" i="4"/>
  <c r="K417" i="6" s="1"/>
  <c r="K16" i="4"/>
  <c r="K16" i="6" s="1"/>
  <c r="K217" i="4"/>
  <c r="K217" i="6" s="1"/>
  <c r="K117" i="4"/>
  <c r="K117" i="6" s="1"/>
  <c r="K318" i="4"/>
  <c r="K317" i="6" s="1"/>
  <c r="D420" i="4"/>
  <c r="D418" i="6" s="1"/>
  <c r="D17" i="4"/>
  <c r="D17" i="6" s="1"/>
  <c r="D319" i="4"/>
  <c r="D318" i="6" s="1"/>
  <c r="D118" i="4"/>
  <c r="D118" i="6" s="1"/>
  <c r="D218" i="4"/>
  <c r="D218" i="6" s="1"/>
  <c r="L420" i="4"/>
  <c r="L418" i="6" s="1"/>
  <c r="L17" i="4"/>
  <c r="L17" i="6" s="1"/>
  <c r="L218" i="4"/>
  <c r="L218" i="6" s="1"/>
  <c r="L118" i="4"/>
  <c r="L118" i="6" s="1"/>
  <c r="L319" i="4"/>
  <c r="L318" i="6" s="1"/>
  <c r="E421" i="4"/>
  <c r="E419" i="6" s="1"/>
  <c r="E18" i="4"/>
  <c r="E18" i="6" s="1"/>
  <c r="E320" i="4"/>
  <c r="E319" i="6" s="1"/>
  <c r="E119" i="4"/>
  <c r="E119" i="6" s="1"/>
  <c r="E219" i="4"/>
  <c r="E219" i="6" s="1"/>
  <c r="M421" i="4"/>
  <c r="M419" i="6" s="1"/>
  <c r="M18" i="4"/>
  <c r="M18" i="6" s="1"/>
  <c r="M219" i="4"/>
  <c r="M219" i="6" s="1"/>
  <c r="M119" i="4"/>
  <c r="M119" i="6" s="1"/>
  <c r="M320" i="4"/>
  <c r="M319" i="6" s="1"/>
  <c r="F422" i="4"/>
  <c r="F420" i="6" s="1"/>
  <c r="F19" i="4"/>
  <c r="F19" i="6" s="1"/>
  <c r="F120" i="4"/>
  <c r="F120" i="6" s="1"/>
  <c r="F220" i="4"/>
  <c r="F220" i="6" s="1"/>
  <c r="F321" i="4"/>
  <c r="F320" i="6" s="1"/>
  <c r="N422" i="4"/>
  <c r="N420" i="6" s="1"/>
  <c r="N19" i="4"/>
  <c r="N19" i="6" s="1"/>
  <c r="N321" i="4"/>
  <c r="N320" i="6" s="1"/>
  <c r="N220" i="4"/>
  <c r="N220" i="6" s="1"/>
  <c r="N120" i="4"/>
  <c r="N120" i="6" s="1"/>
  <c r="G423" i="4"/>
  <c r="G421" i="6" s="1"/>
  <c r="G221" i="4"/>
  <c r="G221" i="6" s="1"/>
  <c r="G20" i="4"/>
  <c r="G20" i="6" s="1"/>
  <c r="G322" i="4"/>
  <c r="G321" i="6" s="1"/>
  <c r="G121" i="4"/>
  <c r="G121" i="6" s="1"/>
  <c r="O423" i="4"/>
  <c r="O421" i="6" s="1"/>
  <c r="O221" i="4"/>
  <c r="O221" i="6" s="1"/>
  <c r="O20" i="4"/>
  <c r="O20" i="6" s="1"/>
  <c r="O121" i="4"/>
  <c r="O121" i="6" s="1"/>
  <c r="O322" i="4"/>
  <c r="O321" i="6" s="1"/>
  <c r="H424" i="4"/>
  <c r="H422" i="6" s="1"/>
  <c r="H323" i="4"/>
  <c r="H322" i="6" s="1"/>
  <c r="H122" i="4"/>
  <c r="H122" i="6" s="1"/>
  <c r="H222" i="4"/>
  <c r="H222" i="6" s="1"/>
  <c r="H21" i="4"/>
  <c r="H21" i="6" s="1"/>
  <c r="P424" i="4"/>
  <c r="P422" i="6" s="1"/>
  <c r="P122" i="4"/>
  <c r="P122" i="6" s="1"/>
  <c r="P222" i="4"/>
  <c r="P222" i="6" s="1"/>
  <c r="P323" i="4"/>
  <c r="P322" i="6" s="1"/>
  <c r="P21" i="4"/>
  <c r="P21" i="6" s="1"/>
  <c r="I425" i="4"/>
  <c r="I423" i="6" s="1"/>
  <c r="I324" i="4"/>
  <c r="I323" i="6" s="1"/>
  <c r="I223" i="4"/>
  <c r="I223" i="6" s="1"/>
  <c r="I123" i="4"/>
  <c r="I123" i="6" s="1"/>
  <c r="I22" i="4"/>
  <c r="I22" i="6" s="1"/>
  <c r="Q425" i="4"/>
  <c r="Q423" i="6" s="1"/>
  <c r="Q223" i="4"/>
  <c r="Q223" i="6" s="1"/>
  <c r="Q22" i="4"/>
  <c r="Q22" i="6" s="1"/>
  <c r="Q324" i="4"/>
  <c r="Q323" i="6" s="1"/>
  <c r="Q123" i="4"/>
  <c r="Q123" i="6" s="1"/>
  <c r="J426" i="4"/>
  <c r="J424" i="6" s="1"/>
  <c r="J124" i="4"/>
  <c r="J124" i="6" s="1"/>
  <c r="J224" i="4"/>
  <c r="J224" i="6" s="1"/>
  <c r="J325" i="4"/>
  <c r="J324" i="6" s="1"/>
  <c r="J23" i="4"/>
  <c r="J23" i="6" s="1"/>
  <c r="R426" i="4"/>
  <c r="R424" i="6" s="1"/>
  <c r="R325" i="4"/>
  <c r="R324" i="6" s="1"/>
  <c r="R224" i="4"/>
  <c r="R224" i="6" s="1"/>
  <c r="R124" i="4"/>
  <c r="R124" i="6" s="1"/>
  <c r="R23" i="4"/>
  <c r="R23" i="6" s="1"/>
  <c r="K427" i="4"/>
  <c r="K425" i="6" s="1"/>
  <c r="K326" i="4"/>
  <c r="K325" i="6" s="1"/>
  <c r="K225" i="4"/>
  <c r="K225" i="6" s="1"/>
  <c r="K24" i="4"/>
  <c r="K24" i="6" s="1"/>
  <c r="K125" i="4"/>
  <c r="K125" i="6" s="1"/>
  <c r="D428" i="4"/>
  <c r="D426" i="6" s="1"/>
  <c r="D226" i="4"/>
  <c r="D226" i="6" s="1"/>
  <c r="D25" i="4"/>
  <c r="D25" i="6" s="1"/>
  <c r="D126" i="4"/>
  <c r="D126" i="6" s="1"/>
  <c r="D327" i="4"/>
  <c r="D326" i="6" s="1"/>
  <c r="L428" i="4"/>
  <c r="L426" i="6" s="1"/>
  <c r="L327" i="4"/>
  <c r="L326" i="6" s="1"/>
  <c r="L126" i="4"/>
  <c r="L126" i="6" s="1"/>
  <c r="L226" i="4"/>
  <c r="L226" i="6" s="1"/>
  <c r="L25" i="4"/>
  <c r="L25" i="6" s="1"/>
  <c r="E429" i="4"/>
  <c r="E427" i="6" s="1"/>
  <c r="E227" i="4"/>
  <c r="E227" i="6" s="1"/>
  <c r="E127" i="4"/>
  <c r="E127" i="6" s="1"/>
  <c r="E328" i="4"/>
  <c r="E327" i="6" s="1"/>
  <c r="E26" i="4"/>
  <c r="E26" i="6" s="1"/>
  <c r="M429" i="4"/>
  <c r="M427" i="6" s="1"/>
  <c r="M328" i="4"/>
  <c r="M327" i="6" s="1"/>
  <c r="M227" i="4"/>
  <c r="M227" i="6" s="1"/>
  <c r="M127" i="4"/>
  <c r="M127" i="6" s="1"/>
  <c r="M26" i="4"/>
  <c r="M26" i="6" s="1"/>
  <c r="F430" i="4"/>
  <c r="F428" i="6" s="1"/>
  <c r="F228" i="4"/>
  <c r="F228" i="6" s="1"/>
  <c r="F27" i="4"/>
  <c r="F27" i="6" s="1"/>
  <c r="F329" i="4"/>
  <c r="F328" i="6" s="1"/>
  <c r="F128" i="4"/>
  <c r="F128" i="6" s="1"/>
  <c r="N430" i="4"/>
  <c r="N428" i="6" s="1"/>
  <c r="N128" i="4"/>
  <c r="N128" i="6" s="1"/>
  <c r="N228" i="4"/>
  <c r="N228" i="6" s="1"/>
  <c r="N329" i="4"/>
  <c r="N328" i="6" s="1"/>
  <c r="N27" i="4"/>
  <c r="N27" i="6" s="1"/>
  <c r="G431" i="4"/>
  <c r="G429" i="6" s="1"/>
  <c r="G330" i="4"/>
  <c r="G329" i="6" s="1"/>
  <c r="G129" i="4"/>
  <c r="G129" i="6" s="1"/>
  <c r="G28" i="4"/>
  <c r="G28" i="6" s="1"/>
  <c r="G229" i="4"/>
  <c r="G229" i="6" s="1"/>
  <c r="O431" i="4"/>
  <c r="O429" i="6" s="1"/>
  <c r="O129" i="4"/>
  <c r="O129" i="6" s="1"/>
  <c r="O28" i="4"/>
  <c r="O28" i="6" s="1"/>
  <c r="O229" i="4"/>
  <c r="O229" i="6" s="1"/>
  <c r="O330" i="4"/>
  <c r="O329" i="6" s="1"/>
  <c r="H432" i="4"/>
  <c r="H430" i="6" s="1"/>
  <c r="H230" i="4"/>
  <c r="H230" i="6" s="1"/>
  <c r="H29" i="4"/>
  <c r="H29" i="6" s="1"/>
  <c r="H331" i="4"/>
  <c r="H330" i="6" s="1"/>
  <c r="H130" i="4"/>
  <c r="H130" i="6" s="1"/>
  <c r="P432" i="4"/>
  <c r="P430" i="6" s="1"/>
  <c r="P331" i="4"/>
  <c r="P330" i="6" s="1"/>
  <c r="P130" i="4"/>
  <c r="P130" i="6" s="1"/>
  <c r="P230" i="4"/>
  <c r="P230" i="6" s="1"/>
  <c r="P29" i="4"/>
  <c r="P29" i="6" s="1"/>
  <c r="I433" i="4"/>
  <c r="I431" i="6" s="1"/>
  <c r="I131" i="4"/>
  <c r="I131" i="6" s="1"/>
  <c r="I231" i="4"/>
  <c r="I231" i="6" s="1"/>
  <c r="I332" i="4"/>
  <c r="I331" i="6" s="1"/>
  <c r="I30" i="4"/>
  <c r="I30" i="6" s="1"/>
  <c r="Q433" i="4"/>
  <c r="Q431" i="6" s="1"/>
  <c r="Q332" i="4"/>
  <c r="Q331" i="6" s="1"/>
  <c r="Q231" i="4"/>
  <c r="Q231" i="6" s="1"/>
  <c r="Q131" i="4"/>
  <c r="Q131" i="6" s="1"/>
  <c r="Q30" i="4"/>
  <c r="Q30" i="6" s="1"/>
  <c r="J434" i="4"/>
  <c r="J432" i="6" s="1"/>
  <c r="J232" i="4"/>
  <c r="J232" i="6" s="1"/>
  <c r="J132" i="4"/>
  <c r="J132" i="6" s="1"/>
  <c r="J333" i="4"/>
  <c r="J332" i="6" s="1"/>
  <c r="J31" i="4"/>
  <c r="J31" i="6" s="1"/>
  <c r="R434" i="4"/>
  <c r="R432" i="6" s="1"/>
  <c r="R132" i="4"/>
  <c r="R132" i="6" s="1"/>
  <c r="R232" i="4"/>
  <c r="R232" i="6" s="1"/>
  <c r="R333" i="4"/>
  <c r="R332" i="6" s="1"/>
  <c r="R31" i="4"/>
  <c r="R31" i="6" s="1"/>
  <c r="K435" i="4"/>
  <c r="K433" i="6" s="1"/>
  <c r="K334" i="4"/>
  <c r="K333" i="6" s="1"/>
  <c r="K233" i="4"/>
  <c r="K233" i="6" s="1"/>
  <c r="K133" i="4"/>
  <c r="K133" i="6" s="1"/>
  <c r="K32" i="4"/>
  <c r="K32" i="6" s="1"/>
  <c r="D436" i="4"/>
  <c r="D434" i="6" s="1"/>
  <c r="D234" i="4"/>
  <c r="D234" i="6" s="1"/>
  <c r="D335" i="4"/>
  <c r="D334" i="6" s="1"/>
  <c r="D134" i="4"/>
  <c r="D134" i="6" s="1"/>
  <c r="D33" i="4"/>
  <c r="D33" i="6" s="1"/>
  <c r="L436" i="4"/>
  <c r="L434" i="6" s="1"/>
  <c r="L234" i="4"/>
  <c r="L234" i="6" s="1"/>
  <c r="L33" i="4"/>
  <c r="L33" i="6" s="1"/>
  <c r="L335" i="4"/>
  <c r="L334" i="6" s="1"/>
  <c r="L134" i="4"/>
  <c r="L134" i="6" s="1"/>
  <c r="E437" i="4"/>
  <c r="E435" i="6" s="1"/>
  <c r="E336" i="4"/>
  <c r="E335" i="6" s="1"/>
  <c r="E135" i="4"/>
  <c r="E135" i="6" s="1"/>
  <c r="E235" i="4"/>
  <c r="E235" i="6" s="1"/>
  <c r="E34" i="4"/>
  <c r="E34" i="6" s="1"/>
  <c r="M437" i="4"/>
  <c r="M435" i="6" s="1"/>
  <c r="M235" i="4"/>
  <c r="M235" i="6" s="1"/>
  <c r="M135" i="4"/>
  <c r="M135" i="6" s="1"/>
  <c r="M336" i="4"/>
  <c r="M335" i="6" s="1"/>
  <c r="M34" i="4"/>
  <c r="M34" i="6" s="1"/>
  <c r="F438" i="4"/>
  <c r="F436" i="6" s="1"/>
  <c r="F337" i="4"/>
  <c r="F336" i="6" s="1"/>
  <c r="F236" i="4"/>
  <c r="F236" i="6" s="1"/>
  <c r="F136" i="4"/>
  <c r="F136" i="6" s="1"/>
  <c r="F35" i="4"/>
  <c r="F35" i="6" s="1"/>
  <c r="N438" i="4"/>
  <c r="N436" i="6" s="1"/>
  <c r="N236" i="4"/>
  <c r="N236" i="6" s="1"/>
  <c r="N136" i="4"/>
  <c r="N136" i="6" s="1"/>
  <c r="N337" i="4"/>
  <c r="N336" i="6" s="1"/>
  <c r="N35" i="4"/>
  <c r="N35" i="6" s="1"/>
  <c r="G439" i="4"/>
  <c r="G437" i="6" s="1"/>
  <c r="G137" i="4"/>
  <c r="G137" i="6" s="1"/>
  <c r="G237" i="4"/>
  <c r="G237" i="6" s="1"/>
  <c r="G338" i="4"/>
  <c r="G337" i="6" s="1"/>
  <c r="G36" i="4"/>
  <c r="G36" i="6" s="1"/>
  <c r="O439" i="4"/>
  <c r="O437" i="6" s="1"/>
  <c r="O338" i="4"/>
  <c r="O337" i="6" s="1"/>
  <c r="O237" i="4"/>
  <c r="O237" i="6" s="1"/>
  <c r="O36" i="4"/>
  <c r="O36" i="6" s="1"/>
  <c r="O137" i="4"/>
  <c r="O137" i="6" s="1"/>
  <c r="H440" i="4"/>
  <c r="H438" i="6" s="1"/>
  <c r="H339" i="4"/>
  <c r="H338" i="6" s="1"/>
  <c r="H37" i="4"/>
  <c r="H37" i="6" s="1"/>
  <c r="H138" i="4"/>
  <c r="H138" i="6" s="1"/>
  <c r="H238" i="4"/>
  <c r="H238" i="6" s="1"/>
  <c r="P440" i="4"/>
  <c r="P438" i="6" s="1"/>
  <c r="P238" i="4"/>
  <c r="P238" i="6" s="1"/>
  <c r="P37" i="4"/>
  <c r="P37" i="6" s="1"/>
  <c r="P339" i="4"/>
  <c r="P338" i="6" s="1"/>
  <c r="P138" i="4"/>
  <c r="P138" i="6" s="1"/>
  <c r="I441" i="4"/>
  <c r="I439" i="6" s="1"/>
  <c r="I340" i="4"/>
  <c r="I339" i="6" s="1"/>
  <c r="I139" i="4"/>
  <c r="I139" i="6" s="1"/>
  <c r="I239" i="4"/>
  <c r="I239" i="6" s="1"/>
  <c r="I38" i="4"/>
  <c r="I38" i="6" s="1"/>
  <c r="Q441" i="4"/>
  <c r="Q439" i="6" s="1"/>
  <c r="Q139" i="4"/>
  <c r="Q139" i="6" s="1"/>
  <c r="Q239" i="4"/>
  <c r="Q239" i="6" s="1"/>
  <c r="Q340" i="4"/>
  <c r="Q339" i="6" s="1"/>
  <c r="Q38" i="4"/>
  <c r="Q38" i="6" s="1"/>
  <c r="J442" i="4"/>
  <c r="J440" i="6" s="1"/>
  <c r="J341" i="4"/>
  <c r="J340" i="6" s="1"/>
  <c r="J39" i="4"/>
  <c r="J39" i="6" s="1"/>
  <c r="J240" i="4"/>
  <c r="J240" i="6" s="1"/>
  <c r="J140" i="4"/>
  <c r="J140" i="6" s="1"/>
  <c r="R442" i="4"/>
  <c r="R440" i="6" s="1"/>
  <c r="R240" i="4"/>
  <c r="R240" i="6" s="1"/>
  <c r="R341" i="4"/>
  <c r="R340" i="6" s="1"/>
  <c r="R140" i="4"/>
  <c r="R140" i="6" s="1"/>
  <c r="R39" i="4"/>
  <c r="R39" i="6" s="1"/>
  <c r="K443" i="4"/>
  <c r="K441" i="6" s="1"/>
  <c r="K141" i="4"/>
  <c r="K141" i="6" s="1"/>
  <c r="K241" i="4"/>
  <c r="K241" i="6" s="1"/>
  <c r="K342" i="4"/>
  <c r="K341" i="6" s="1"/>
  <c r="K40" i="4"/>
  <c r="K40" i="6" s="1"/>
  <c r="D444" i="4"/>
  <c r="D442" i="6" s="1"/>
  <c r="D343" i="4"/>
  <c r="D342" i="6" s="1"/>
  <c r="D142" i="4"/>
  <c r="D142" i="6" s="1"/>
  <c r="D242" i="4"/>
  <c r="D242" i="6" s="1"/>
  <c r="D41" i="4"/>
  <c r="D41" i="6" s="1"/>
  <c r="L444" i="4"/>
  <c r="L442" i="6" s="1"/>
  <c r="L142" i="4"/>
  <c r="L142" i="6" s="1"/>
  <c r="L41" i="4"/>
  <c r="L41" i="6" s="1"/>
  <c r="L242" i="4"/>
  <c r="L242" i="6" s="1"/>
  <c r="L343" i="4"/>
  <c r="L342" i="6" s="1"/>
  <c r="E445" i="4"/>
  <c r="E443" i="6" s="1"/>
  <c r="E243" i="4"/>
  <c r="E243" i="6" s="1"/>
  <c r="E42" i="4"/>
  <c r="E42" i="6" s="1"/>
  <c r="E344" i="4"/>
  <c r="E343" i="6" s="1"/>
  <c r="E143" i="4"/>
  <c r="E143" i="6" s="1"/>
  <c r="M445" i="4"/>
  <c r="M443" i="6" s="1"/>
  <c r="M344" i="4"/>
  <c r="M343" i="6" s="1"/>
  <c r="M143" i="4"/>
  <c r="M143" i="6" s="1"/>
  <c r="M243" i="4"/>
  <c r="M243" i="6" s="1"/>
  <c r="M42" i="4"/>
  <c r="M42" i="6" s="1"/>
  <c r="F446" i="4"/>
  <c r="F444" i="6" s="1"/>
  <c r="F144" i="4"/>
  <c r="F144" i="6" s="1"/>
  <c r="F244" i="4"/>
  <c r="F244" i="6" s="1"/>
  <c r="F345" i="4"/>
  <c r="F344" i="6" s="1"/>
  <c r="F43" i="4"/>
  <c r="F43" i="6" s="1"/>
  <c r="N446" i="4"/>
  <c r="N444" i="6" s="1"/>
  <c r="N345" i="4"/>
  <c r="N344" i="6" s="1"/>
  <c r="N144" i="4"/>
  <c r="N144" i="6" s="1"/>
  <c r="N244" i="4"/>
  <c r="N244" i="6" s="1"/>
  <c r="N43" i="4"/>
  <c r="N43" i="6" s="1"/>
  <c r="G447" i="4"/>
  <c r="G445" i="6" s="1"/>
  <c r="G245" i="4"/>
  <c r="G245" i="6" s="1"/>
  <c r="G346" i="4"/>
  <c r="G345" i="6" s="1"/>
  <c r="G145" i="4"/>
  <c r="G145" i="6" s="1"/>
  <c r="G44" i="4"/>
  <c r="G44" i="6" s="1"/>
  <c r="O447" i="4"/>
  <c r="O445" i="6" s="1"/>
  <c r="O145" i="4"/>
  <c r="O145" i="6" s="1"/>
  <c r="O245" i="4"/>
  <c r="O245" i="6" s="1"/>
  <c r="O346" i="4"/>
  <c r="O345" i="6" s="1"/>
  <c r="O44" i="4"/>
  <c r="O44" i="6" s="1"/>
  <c r="H448" i="4"/>
  <c r="H446" i="6" s="1"/>
  <c r="H347" i="4"/>
  <c r="H346" i="6" s="1"/>
  <c r="H146" i="4"/>
  <c r="H146" i="6" s="1"/>
  <c r="H246" i="4"/>
  <c r="H246" i="6" s="1"/>
  <c r="H45" i="4"/>
  <c r="H45" i="6" s="1"/>
  <c r="P448" i="4"/>
  <c r="P446" i="6" s="1"/>
  <c r="P45" i="4"/>
  <c r="P45" i="6" s="1"/>
  <c r="P146" i="4"/>
  <c r="P146" i="6" s="1"/>
  <c r="P347" i="4"/>
  <c r="P346" i="6" s="1"/>
  <c r="P246" i="4"/>
  <c r="P246" i="6" s="1"/>
  <c r="I449" i="4"/>
  <c r="I447" i="6" s="1"/>
  <c r="I247" i="4"/>
  <c r="I247" i="6" s="1"/>
  <c r="I348" i="4"/>
  <c r="I347" i="6" s="1"/>
  <c r="I147" i="4"/>
  <c r="I147" i="6" s="1"/>
  <c r="I46" i="4"/>
  <c r="I46" i="6" s="1"/>
  <c r="Q449" i="4"/>
  <c r="Q447" i="6" s="1"/>
  <c r="Q348" i="4"/>
  <c r="Q347" i="6" s="1"/>
  <c r="Q147" i="4"/>
  <c r="Q147" i="6" s="1"/>
  <c r="Q247" i="4"/>
  <c r="Q247" i="6" s="1"/>
  <c r="Q46" i="4"/>
  <c r="Q46" i="6" s="1"/>
  <c r="J450" i="4"/>
  <c r="J448" i="6" s="1"/>
  <c r="J148" i="4"/>
  <c r="J148" i="6" s="1"/>
  <c r="J349" i="4"/>
  <c r="J348" i="6" s="1"/>
  <c r="J47" i="4"/>
  <c r="J47" i="6" s="1"/>
  <c r="J248" i="4"/>
  <c r="J248" i="6" s="1"/>
  <c r="R450" i="4"/>
  <c r="R448" i="6" s="1"/>
  <c r="R349" i="4"/>
  <c r="R348" i="6" s="1"/>
  <c r="R248" i="4"/>
  <c r="R248" i="6" s="1"/>
  <c r="R148" i="4"/>
  <c r="R148" i="6" s="1"/>
  <c r="R47" i="4"/>
  <c r="R47" i="6" s="1"/>
  <c r="F308" i="4"/>
  <c r="F307" i="6" s="1"/>
  <c r="F107" i="4"/>
  <c r="F107" i="6" s="1"/>
  <c r="F6" i="4"/>
  <c r="F6" i="6" s="1"/>
  <c r="F409" i="4"/>
  <c r="F407" i="6" s="1"/>
  <c r="F207" i="4"/>
  <c r="F207" i="6" s="1"/>
  <c r="O309" i="4"/>
  <c r="O308" i="6" s="1"/>
  <c r="O108" i="4"/>
  <c r="O108" i="6" s="1"/>
  <c r="O410" i="4"/>
  <c r="O408" i="6" s="1"/>
  <c r="O7" i="4"/>
  <c r="O7" i="6" s="1"/>
  <c r="O208" i="4"/>
  <c r="O208" i="6" s="1"/>
  <c r="I311" i="4"/>
  <c r="I310" i="6" s="1"/>
  <c r="I110" i="4"/>
  <c r="I110" i="6" s="1"/>
  <c r="I210" i="4"/>
  <c r="I210" i="6" s="1"/>
  <c r="I9" i="4"/>
  <c r="I9" i="6" s="1"/>
  <c r="I412" i="4"/>
  <c r="I410" i="6" s="1"/>
  <c r="R312" i="4"/>
  <c r="R311" i="6" s="1"/>
  <c r="R111" i="4"/>
  <c r="R111" i="6" s="1"/>
  <c r="R10" i="4"/>
  <c r="R10" i="6" s="1"/>
  <c r="R413" i="4"/>
  <c r="R411" i="6" s="1"/>
  <c r="R211" i="4"/>
  <c r="R211" i="6" s="1"/>
  <c r="L314" i="4"/>
  <c r="L313" i="6" s="1"/>
  <c r="L113" i="4"/>
  <c r="L113" i="6" s="1"/>
  <c r="L12" i="4"/>
  <c r="L12" i="6" s="1"/>
  <c r="L415" i="4"/>
  <c r="L413" i="6" s="1"/>
  <c r="L213" i="4"/>
  <c r="L213" i="6" s="1"/>
  <c r="F316" i="4"/>
  <c r="F315" i="6" s="1"/>
  <c r="F115" i="4"/>
  <c r="F115" i="6" s="1"/>
  <c r="F417" i="4"/>
  <c r="F415" i="6" s="1"/>
  <c r="F215" i="4"/>
  <c r="F215" i="6" s="1"/>
  <c r="F14" i="4"/>
  <c r="F14" i="6" s="1"/>
  <c r="O317" i="4"/>
  <c r="O316" i="6" s="1"/>
  <c r="O116" i="4"/>
  <c r="O116" i="6" s="1"/>
  <c r="O216" i="4"/>
  <c r="O216" i="6" s="1"/>
  <c r="O418" i="4"/>
  <c r="O416" i="6" s="1"/>
  <c r="O15" i="4"/>
  <c r="O15" i="6" s="1"/>
  <c r="I319" i="4"/>
  <c r="I318" i="6" s="1"/>
  <c r="I118" i="4"/>
  <c r="I118" i="6" s="1"/>
  <c r="I218" i="4"/>
  <c r="I218" i="6" s="1"/>
  <c r="I17" i="4"/>
  <c r="I17" i="6" s="1"/>
  <c r="I420" i="4"/>
  <c r="I418" i="6" s="1"/>
  <c r="R320" i="4"/>
  <c r="R319" i="6" s="1"/>
  <c r="R119" i="4"/>
  <c r="R119" i="6" s="1"/>
  <c r="R18" i="4"/>
  <c r="R18" i="6" s="1"/>
  <c r="R421" i="4"/>
  <c r="R419" i="6" s="1"/>
  <c r="R219" i="4"/>
  <c r="R219" i="6" s="1"/>
  <c r="D322" i="4"/>
  <c r="D321" i="6" s="1"/>
  <c r="D121" i="4"/>
  <c r="D121" i="6" s="1"/>
  <c r="D20" i="4"/>
  <c r="D20" i="6" s="1"/>
  <c r="D221" i="4"/>
  <c r="D221" i="6" s="1"/>
  <c r="D423" i="4"/>
  <c r="D421" i="6" s="1"/>
  <c r="E323" i="4"/>
  <c r="E322" i="6" s="1"/>
  <c r="E122" i="4"/>
  <c r="E122" i="6" s="1"/>
  <c r="E21" i="4"/>
  <c r="E21" i="6" s="1"/>
  <c r="E424" i="4"/>
  <c r="E422" i="6" s="1"/>
  <c r="E222" i="4"/>
  <c r="E222" i="6" s="1"/>
  <c r="N324" i="4"/>
  <c r="N323" i="6" s="1"/>
  <c r="N123" i="4"/>
  <c r="N123" i="6" s="1"/>
  <c r="N425" i="4"/>
  <c r="N423" i="6" s="1"/>
  <c r="N22" i="4"/>
  <c r="N22" i="6" s="1"/>
  <c r="N223" i="4"/>
  <c r="N223" i="6" s="1"/>
  <c r="H326" i="4"/>
  <c r="H325" i="6" s="1"/>
  <c r="H125" i="4"/>
  <c r="H125" i="6" s="1"/>
  <c r="H24" i="4"/>
  <c r="H24" i="6" s="1"/>
  <c r="H225" i="4"/>
  <c r="H225" i="6" s="1"/>
  <c r="H427" i="4"/>
  <c r="H425" i="6" s="1"/>
  <c r="I327" i="4"/>
  <c r="I326" i="6" s="1"/>
  <c r="I126" i="4"/>
  <c r="I126" i="6" s="1"/>
  <c r="I25" i="4"/>
  <c r="I25" i="6" s="1"/>
  <c r="I428" i="4"/>
  <c r="I426" i="6" s="1"/>
  <c r="I226" i="4"/>
  <c r="I226" i="6" s="1"/>
  <c r="J328" i="4"/>
  <c r="J327" i="6" s="1"/>
  <c r="J127" i="4"/>
  <c r="J127" i="6" s="1"/>
  <c r="J26" i="4"/>
  <c r="J26" i="6" s="1"/>
  <c r="J227" i="4"/>
  <c r="J227" i="6" s="1"/>
  <c r="J429" i="4"/>
  <c r="J427" i="6" s="1"/>
  <c r="D330" i="4"/>
  <c r="D329" i="6" s="1"/>
  <c r="D129" i="4"/>
  <c r="D129" i="6" s="1"/>
  <c r="D28" i="4"/>
  <c r="D28" i="6" s="1"/>
  <c r="D431" i="4"/>
  <c r="D429" i="6" s="1"/>
  <c r="D229" i="4"/>
  <c r="D229" i="6" s="1"/>
  <c r="M331" i="4"/>
  <c r="M330" i="6" s="1"/>
  <c r="M130" i="4"/>
  <c r="M130" i="6" s="1"/>
  <c r="M29" i="4"/>
  <c r="M29" i="6" s="1"/>
  <c r="M432" i="4"/>
  <c r="M430" i="6" s="1"/>
  <c r="M230" i="4"/>
  <c r="M230" i="6" s="1"/>
  <c r="G333" i="4"/>
  <c r="G332" i="6" s="1"/>
  <c r="G132" i="4"/>
  <c r="G132" i="6" s="1"/>
  <c r="G434" i="4"/>
  <c r="G432" i="6" s="1"/>
  <c r="G31" i="4"/>
  <c r="G31" i="6" s="1"/>
  <c r="G232" i="4"/>
  <c r="G232" i="6" s="1"/>
  <c r="P334" i="4"/>
  <c r="P333" i="6" s="1"/>
  <c r="P133" i="4"/>
  <c r="P133" i="6" s="1"/>
  <c r="P32" i="4"/>
  <c r="P32" i="6" s="1"/>
  <c r="P233" i="4"/>
  <c r="P233" i="6" s="1"/>
  <c r="P435" i="4"/>
  <c r="P433" i="6" s="1"/>
  <c r="J336" i="4"/>
  <c r="J335" i="6" s="1"/>
  <c r="J135" i="4"/>
  <c r="J135" i="6" s="1"/>
  <c r="J235" i="4"/>
  <c r="J235" i="6" s="1"/>
  <c r="J34" i="4"/>
  <c r="J34" i="6" s="1"/>
  <c r="J437" i="4"/>
  <c r="J435" i="6" s="1"/>
  <c r="D338" i="4"/>
  <c r="D337" i="6" s="1"/>
  <c r="D137" i="4"/>
  <c r="D137" i="6" s="1"/>
  <c r="D36" i="4"/>
  <c r="D36" i="6" s="1"/>
  <c r="D439" i="4"/>
  <c r="D437" i="6" s="1"/>
  <c r="D237" i="4"/>
  <c r="D237" i="6" s="1"/>
  <c r="M339" i="4"/>
  <c r="M338" i="6" s="1"/>
  <c r="M138" i="4"/>
  <c r="M138" i="6" s="1"/>
  <c r="M37" i="4"/>
  <c r="M37" i="6" s="1"/>
  <c r="M440" i="4"/>
  <c r="M438" i="6" s="1"/>
  <c r="M238" i="4"/>
  <c r="M238" i="6" s="1"/>
  <c r="G341" i="4"/>
  <c r="G340" i="6" s="1"/>
  <c r="G140" i="4"/>
  <c r="G140" i="6" s="1"/>
  <c r="G39" i="4"/>
  <c r="G39" i="6" s="1"/>
  <c r="G240" i="4"/>
  <c r="G240" i="6" s="1"/>
  <c r="G442" i="4"/>
  <c r="G440" i="6" s="1"/>
  <c r="P342" i="4"/>
  <c r="P341" i="6" s="1"/>
  <c r="P141" i="4"/>
  <c r="P141" i="6" s="1"/>
  <c r="P40" i="4"/>
  <c r="P40" i="6" s="1"/>
  <c r="P443" i="4"/>
  <c r="P441" i="6" s="1"/>
  <c r="P241" i="4"/>
  <c r="P241" i="6" s="1"/>
  <c r="J344" i="4"/>
  <c r="J343" i="6" s="1"/>
  <c r="J143" i="4"/>
  <c r="J143" i="6" s="1"/>
  <c r="J42" i="4"/>
  <c r="J42" i="6" s="1"/>
  <c r="J445" i="4"/>
  <c r="J443" i="6" s="1"/>
  <c r="J243" i="4"/>
  <c r="J243" i="6" s="1"/>
  <c r="D346" i="4"/>
  <c r="D345" i="6" s="1"/>
  <c r="D145" i="4"/>
  <c r="D145" i="6" s="1"/>
  <c r="D447" i="4"/>
  <c r="D445" i="6" s="1"/>
  <c r="D44" i="4"/>
  <c r="D44" i="6" s="1"/>
  <c r="D245" i="4"/>
  <c r="D245" i="6" s="1"/>
  <c r="N348" i="4"/>
  <c r="N347" i="6" s="1"/>
  <c r="N147" i="4"/>
  <c r="N147" i="6" s="1"/>
  <c r="N46" i="4"/>
  <c r="N46" i="6" s="1"/>
  <c r="N449" i="4"/>
  <c r="N447" i="6" s="1"/>
  <c r="N247" i="4"/>
  <c r="N247" i="6" s="1"/>
  <c r="G308" i="4"/>
  <c r="G307" i="6" s="1"/>
  <c r="G207" i="4"/>
  <c r="G207" i="6" s="1"/>
  <c r="G6" i="4"/>
  <c r="G6" i="6" s="1"/>
  <c r="G409" i="4"/>
  <c r="G407" i="6" s="1"/>
  <c r="G107" i="4"/>
  <c r="G107" i="6" s="1"/>
  <c r="P309" i="4"/>
  <c r="P308" i="6" s="1"/>
  <c r="P7" i="4"/>
  <c r="P7" i="6" s="1"/>
  <c r="P410" i="4"/>
  <c r="P408" i="6" s="1"/>
  <c r="P108" i="4"/>
  <c r="P108" i="6" s="1"/>
  <c r="P208" i="4"/>
  <c r="P208" i="6" s="1"/>
  <c r="Q310" i="4"/>
  <c r="Q309" i="6" s="1"/>
  <c r="Q209" i="4"/>
  <c r="Q209" i="6" s="1"/>
  <c r="Q109" i="4"/>
  <c r="Q109" i="6" s="1"/>
  <c r="Q411" i="4"/>
  <c r="Q409" i="6" s="1"/>
  <c r="Q8" i="4"/>
  <c r="Q8" i="6" s="1"/>
  <c r="K312" i="4"/>
  <c r="K311" i="6" s="1"/>
  <c r="K211" i="4"/>
  <c r="K211" i="6" s="1"/>
  <c r="K10" i="4"/>
  <c r="K10" i="6" s="1"/>
  <c r="K413" i="4"/>
  <c r="K411" i="6" s="1"/>
  <c r="K111" i="4"/>
  <c r="K111" i="6" s="1"/>
  <c r="M314" i="4"/>
  <c r="M313" i="6" s="1"/>
  <c r="M12" i="4"/>
  <c r="M12" i="6" s="1"/>
  <c r="M415" i="4"/>
  <c r="M413" i="6" s="1"/>
  <c r="M213" i="4"/>
  <c r="M213" i="6" s="1"/>
  <c r="M113" i="4"/>
  <c r="M113" i="6" s="1"/>
  <c r="G316" i="4"/>
  <c r="G315" i="6" s="1"/>
  <c r="G14" i="4"/>
  <c r="G14" i="6" s="1"/>
  <c r="G417" i="4"/>
  <c r="G415" i="6" s="1"/>
  <c r="G115" i="4"/>
  <c r="G115" i="6" s="1"/>
  <c r="G215" i="4"/>
  <c r="G215" i="6" s="1"/>
  <c r="P317" i="4"/>
  <c r="P316" i="6" s="1"/>
  <c r="P418" i="4"/>
  <c r="P416" i="6" s="1"/>
  <c r="P116" i="4"/>
  <c r="P116" i="6" s="1"/>
  <c r="P216" i="4"/>
  <c r="P216" i="6" s="1"/>
  <c r="P15" i="4"/>
  <c r="P15" i="6" s="1"/>
  <c r="Q318" i="4"/>
  <c r="Q317" i="6" s="1"/>
  <c r="Q16" i="4"/>
  <c r="Q16" i="6" s="1"/>
  <c r="Q419" i="4"/>
  <c r="Q417" i="6" s="1"/>
  <c r="Q217" i="4"/>
  <c r="Q217" i="6" s="1"/>
  <c r="Q117" i="4"/>
  <c r="Q117" i="6" s="1"/>
  <c r="K320" i="4"/>
  <c r="K319" i="6" s="1"/>
  <c r="K18" i="4"/>
  <c r="K18" i="6" s="1"/>
  <c r="K421" i="4"/>
  <c r="K419" i="6" s="1"/>
  <c r="K119" i="4"/>
  <c r="K119" i="6" s="1"/>
  <c r="K219" i="4"/>
  <c r="K219" i="6" s="1"/>
  <c r="L321" i="4"/>
  <c r="L320" i="6" s="1"/>
  <c r="L220" i="4"/>
  <c r="L220" i="6" s="1"/>
  <c r="L120" i="4"/>
  <c r="L120" i="6" s="1"/>
  <c r="L422" i="4"/>
  <c r="L420" i="6" s="1"/>
  <c r="L19" i="4"/>
  <c r="L19" i="6" s="1"/>
  <c r="F323" i="4"/>
  <c r="F322" i="6" s="1"/>
  <c r="F424" i="4"/>
  <c r="F422" i="6" s="1"/>
  <c r="F21" i="4"/>
  <c r="F21" i="6" s="1"/>
  <c r="F222" i="4"/>
  <c r="F222" i="6" s="1"/>
  <c r="F122" i="4"/>
  <c r="F122" i="6" s="1"/>
  <c r="O324" i="4"/>
  <c r="O323" i="6" s="1"/>
  <c r="O425" i="4"/>
  <c r="O423" i="6" s="1"/>
  <c r="O123" i="4"/>
  <c r="O123" i="6" s="1"/>
  <c r="O22" i="4"/>
  <c r="O22" i="6" s="1"/>
  <c r="O223" i="4"/>
  <c r="O223" i="6" s="1"/>
  <c r="I326" i="4"/>
  <c r="I325" i="6" s="1"/>
  <c r="I427" i="4"/>
  <c r="I425" i="6" s="1"/>
  <c r="I125" i="4"/>
  <c r="I125" i="6" s="1"/>
  <c r="I225" i="4"/>
  <c r="I225" i="6" s="1"/>
  <c r="I24" i="4"/>
  <c r="I24" i="6" s="1"/>
  <c r="J327" i="4"/>
  <c r="J326" i="6" s="1"/>
  <c r="J25" i="4"/>
  <c r="J25" i="6" s="1"/>
  <c r="J428" i="4"/>
  <c r="J426" i="6" s="1"/>
  <c r="J226" i="4"/>
  <c r="J226" i="6" s="1"/>
  <c r="J126" i="4"/>
  <c r="J126" i="6" s="1"/>
  <c r="K328" i="4"/>
  <c r="K327" i="6" s="1"/>
  <c r="K26" i="4"/>
  <c r="K26" i="6" s="1"/>
  <c r="K429" i="4"/>
  <c r="K427" i="6" s="1"/>
  <c r="K127" i="4"/>
  <c r="K127" i="6" s="1"/>
  <c r="K227" i="4"/>
  <c r="K227" i="6" s="1"/>
  <c r="E330" i="4"/>
  <c r="E329" i="6" s="1"/>
  <c r="E28" i="4"/>
  <c r="E28" i="6" s="1"/>
  <c r="E229" i="4"/>
  <c r="E229" i="6" s="1"/>
  <c r="E431" i="4"/>
  <c r="E429" i="6" s="1"/>
  <c r="E129" i="4"/>
  <c r="E129" i="6" s="1"/>
  <c r="I334" i="4"/>
  <c r="I333" i="6" s="1"/>
  <c r="I32" i="4"/>
  <c r="I32" i="6" s="1"/>
  <c r="I233" i="4"/>
  <c r="I233" i="6" s="1"/>
  <c r="I435" i="4"/>
  <c r="I433" i="6" s="1"/>
  <c r="I133" i="4"/>
  <c r="I133" i="6" s="1"/>
  <c r="R107" i="4"/>
  <c r="R107" i="6" s="1"/>
  <c r="R308" i="4"/>
  <c r="R307" i="6" s="1"/>
  <c r="R409" i="4"/>
  <c r="R407" i="6" s="1"/>
  <c r="R6" i="4"/>
  <c r="R6" i="6" s="1"/>
  <c r="R207" i="4"/>
  <c r="R207" i="6" s="1"/>
  <c r="D109" i="4"/>
  <c r="D109" i="6" s="1"/>
  <c r="D310" i="4"/>
  <c r="D309" i="6" s="1"/>
  <c r="D209" i="4"/>
  <c r="D209" i="6" s="1"/>
  <c r="D8" i="4"/>
  <c r="D8" i="6" s="1"/>
  <c r="D411" i="4"/>
  <c r="D409" i="6" s="1"/>
  <c r="E110" i="4"/>
  <c r="E110" i="6" s="1"/>
  <c r="E311" i="4"/>
  <c r="E310" i="6" s="1"/>
  <c r="E412" i="4"/>
  <c r="E410" i="6" s="1"/>
  <c r="E9" i="4"/>
  <c r="E9" i="6" s="1"/>
  <c r="E210" i="4"/>
  <c r="E210" i="6" s="1"/>
  <c r="F111" i="4"/>
  <c r="F111" i="6" s="1"/>
  <c r="F312" i="4"/>
  <c r="F311" i="6" s="1"/>
  <c r="F413" i="4"/>
  <c r="F411" i="6" s="1"/>
  <c r="F10" i="4"/>
  <c r="F10" i="6" s="1"/>
  <c r="F211" i="4"/>
  <c r="F211" i="6" s="1"/>
  <c r="G112" i="4"/>
  <c r="G112" i="6" s="1"/>
  <c r="G313" i="4"/>
  <c r="G312" i="6" s="1"/>
  <c r="G414" i="4"/>
  <c r="G412" i="6" s="1"/>
  <c r="G212" i="4"/>
  <c r="G212" i="6" s="1"/>
  <c r="G11" i="4"/>
  <c r="G11" i="6" s="1"/>
  <c r="H113" i="4"/>
  <c r="H113" i="6" s="1"/>
  <c r="H314" i="4"/>
  <c r="H313" i="6" s="1"/>
  <c r="H213" i="4"/>
  <c r="H213" i="6" s="1"/>
  <c r="H12" i="4"/>
  <c r="H12" i="6" s="1"/>
  <c r="H415" i="4"/>
  <c r="H413" i="6" s="1"/>
  <c r="I114" i="4"/>
  <c r="I114" i="6" s="1"/>
  <c r="I315" i="4"/>
  <c r="I314" i="6" s="1"/>
  <c r="I416" i="4"/>
  <c r="I414" i="6" s="1"/>
  <c r="I13" i="4"/>
  <c r="I13" i="6" s="1"/>
  <c r="I214" i="4"/>
  <c r="I214" i="6" s="1"/>
  <c r="J115" i="4"/>
  <c r="J115" i="6" s="1"/>
  <c r="J316" i="4"/>
  <c r="J315" i="6" s="1"/>
  <c r="J14" i="4"/>
  <c r="J14" i="6" s="1"/>
  <c r="J417" i="4"/>
  <c r="J415" i="6" s="1"/>
  <c r="J215" i="4"/>
  <c r="J215" i="6" s="1"/>
  <c r="K116" i="4"/>
  <c r="K116" i="6" s="1"/>
  <c r="K317" i="4"/>
  <c r="K316" i="6" s="1"/>
  <c r="K418" i="4"/>
  <c r="K416" i="6" s="1"/>
  <c r="K216" i="4"/>
  <c r="K216" i="6" s="1"/>
  <c r="K15" i="4"/>
  <c r="K15" i="6" s="1"/>
  <c r="L117" i="4"/>
  <c r="L117" i="6" s="1"/>
  <c r="L318" i="4"/>
  <c r="L317" i="6" s="1"/>
  <c r="L217" i="4"/>
  <c r="L217" i="6" s="1"/>
  <c r="L419" i="4"/>
  <c r="L417" i="6" s="1"/>
  <c r="L16" i="4"/>
  <c r="L16" i="6" s="1"/>
  <c r="M118" i="4"/>
  <c r="M118" i="6" s="1"/>
  <c r="M319" i="4"/>
  <c r="M318" i="6" s="1"/>
  <c r="M420" i="4"/>
  <c r="M418" i="6" s="1"/>
  <c r="M218" i="4"/>
  <c r="M218" i="6" s="1"/>
  <c r="M17" i="4"/>
  <c r="M17" i="6" s="1"/>
  <c r="N119" i="4"/>
  <c r="N119" i="6" s="1"/>
  <c r="N320" i="4"/>
  <c r="N319" i="6" s="1"/>
  <c r="N18" i="4"/>
  <c r="N18" i="6" s="1"/>
  <c r="N421" i="4"/>
  <c r="N419" i="6" s="1"/>
  <c r="N219" i="4"/>
  <c r="N219" i="6" s="1"/>
  <c r="O120" i="4"/>
  <c r="O120" i="6" s="1"/>
  <c r="O321" i="4"/>
  <c r="O320" i="6" s="1"/>
  <c r="O422" i="4"/>
  <c r="O420" i="6" s="1"/>
  <c r="O19" i="4"/>
  <c r="O19" i="6" s="1"/>
  <c r="O220" i="4"/>
  <c r="O220" i="6" s="1"/>
  <c r="P121" i="4"/>
  <c r="P121" i="6" s="1"/>
  <c r="P322" i="4"/>
  <c r="P321" i="6" s="1"/>
  <c r="P221" i="4"/>
  <c r="P221" i="6" s="1"/>
  <c r="P20" i="4"/>
  <c r="P20" i="6" s="1"/>
  <c r="P423" i="4"/>
  <c r="P421" i="6" s="1"/>
  <c r="Q122" i="4"/>
  <c r="Q122" i="6" s="1"/>
  <c r="Q323" i="4"/>
  <c r="Q322" i="6" s="1"/>
  <c r="Q424" i="4"/>
  <c r="Q422" i="6" s="1"/>
  <c r="Q21" i="4"/>
  <c r="Q21" i="6" s="1"/>
  <c r="Q222" i="4"/>
  <c r="Q222" i="6" s="1"/>
  <c r="R123" i="4"/>
  <c r="R123" i="6" s="1"/>
  <c r="R324" i="4"/>
  <c r="R323" i="6" s="1"/>
  <c r="R425" i="4"/>
  <c r="R423" i="6" s="1"/>
  <c r="R22" i="4"/>
  <c r="R22" i="6" s="1"/>
  <c r="R223" i="4"/>
  <c r="R223" i="6" s="1"/>
  <c r="D125" i="4"/>
  <c r="D125" i="6" s="1"/>
  <c r="D326" i="4"/>
  <c r="D325" i="6" s="1"/>
  <c r="D427" i="4"/>
  <c r="D425" i="6" s="1"/>
  <c r="D24" i="4"/>
  <c r="D24" i="6" s="1"/>
  <c r="D225" i="4"/>
  <c r="D225" i="6" s="1"/>
  <c r="E126" i="4"/>
  <c r="E126" i="6" s="1"/>
  <c r="E327" i="4"/>
  <c r="E326" i="6" s="1"/>
  <c r="E226" i="4"/>
  <c r="E226" i="6" s="1"/>
  <c r="E25" i="4"/>
  <c r="E25" i="6" s="1"/>
  <c r="E428" i="4"/>
  <c r="E426" i="6" s="1"/>
  <c r="F127" i="4"/>
  <c r="F127" i="6" s="1"/>
  <c r="F328" i="4"/>
  <c r="F327" i="6" s="1"/>
  <c r="F429" i="4"/>
  <c r="F427" i="6" s="1"/>
  <c r="F26" i="4"/>
  <c r="F26" i="6" s="1"/>
  <c r="F227" i="4"/>
  <c r="F227" i="6" s="1"/>
  <c r="G128" i="4"/>
  <c r="G128" i="6" s="1"/>
  <c r="G329" i="4"/>
  <c r="G328" i="6" s="1"/>
  <c r="G430" i="4"/>
  <c r="G428" i="6" s="1"/>
  <c r="G27" i="4"/>
  <c r="G27" i="6" s="1"/>
  <c r="G228" i="4"/>
  <c r="G228" i="6" s="1"/>
  <c r="H129" i="4"/>
  <c r="H129" i="6" s="1"/>
  <c r="H330" i="4"/>
  <c r="H329" i="6" s="1"/>
  <c r="H431" i="4"/>
  <c r="H429" i="6" s="1"/>
  <c r="H28" i="4"/>
  <c r="H28" i="6" s="1"/>
  <c r="H229" i="4"/>
  <c r="H229" i="6" s="1"/>
  <c r="I130" i="4"/>
  <c r="I130" i="6" s="1"/>
  <c r="I331" i="4"/>
  <c r="I330" i="6" s="1"/>
  <c r="I230" i="4"/>
  <c r="I230" i="6" s="1"/>
  <c r="I29" i="4"/>
  <c r="I29" i="6" s="1"/>
  <c r="I432" i="4"/>
  <c r="I430" i="6" s="1"/>
  <c r="J131" i="4"/>
  <c r="J131" i="6" s="1"/>
  <c r="J332" i="4"/>
  <c r="J331" i="6" s="1"/>
  <c r="J433" i="4"/>
  <c r="J431" i="6" s="1"/>
  <c r="J30" i="4"/>
  <c r="J30" i="6" s="1"/>
  <c r="J231" i="4"/>
  <c r="J231" i="6" s="1"/>
  <c r="K132" i="4"/>
  <c r="K132" i="6" s="1"/>
  <c r="K333" i="4"/>
  <c r="K332" i="6" s="1"/>
  <c r="K434" i="4"/>
  <c r="K432" i="6" s="1"/>
  <c r="K31" i="4"/>
  <c r="K31" i="6" s="1"/>
  <c r="K232" i="4"/>
  <c r="K232" i="6" s="1"/>
  <c r="L133" i="4"/>
  <c r="L133" i="6" s="1"/>
  <c r="L334" i="4"/>
  <c r="L333" i="6" s="1"/>
  <c r="L435" i="4"/>
  <c r="L433" i="6" s="1"/>
  <c r="L32" i="4"/>
  <c r="L32" i="6" s="1"/>
  <c r="L233" i="4"/>
  <c r="L233" i="6" s="1"/>
  <c r="M134" i="4"/>
  <c r="M134" i="6" s="1"/>
  <c r="M335" i="4"/>
  <c r="M334" i="6" s="1"/>
  <c r="M234" i="4"/>
  <c r="M234" i="6" s="1"/>
  <c r="M33" i="4"/>
  <c r="M33" i="6" s="1"/>
  <c r="M436" i="4"/>
  <c r="M434" i="6" s="1"/>
  <c r="G136" i="4"/>
  <c r="G136" i="6" s="1"/>
  <c r="G337" i="4"/>
  <c r="G336" i="6" s="1"/>
  <c r="G236" i="4"/>
  <c r="G236" i="6" s="1"/>
  <c r="G35" i="4"/>
  <c r="G35" i="6" s="1"/>
  <c r="G438" i="4"/>
  <c r="G436" i="6" s="1"/>
  <c r="H137" i="4"/>
  <c r="H137" i="6" s="1"/>
  <c r="H338" i="4"/>
  <c r="H337" i="6" s="1"/>
  <c r="H237" i="4"/>
  <c r="H237" i="6" s="1"/>
  <c r="H36" i="4"/>
  <c r="H36" i="6" s="1"/>
  <c r="H439" i="4"/>
  <c r="H437" i="6" s="1"/>
  <c r="I138" i="4"/>
  <c r="I138" i="6" s="1"/>
  <c r="I339" i="4"/>
  <c r="I338" i="6" s="1"/>
  <c r="I440" i="4"/>
  <c r="I438" i="6" s="1"/>
  <c r="I238" i="4"/>
  <c r="I238" i="6" s="1"/>
  <c r="I37" i="4"/>
  <c r="I37" i="6" s="1"/>
  <c r="J139" i="4"/>
  <c r="J139" i="6" s="1"/>
  <c r="J340" i="4"/>
  <c r="J339" i="6" s="1"/>
  <c r="J38" i="4"/>
  <c r="J38" i="6" s="1"/>
  <c r="J239" i="4"/>
  <c r="J239" i="6" s="1"/>
  <c r="J441" i="4"/>
  <c r="J439" i="6" s="1"/>
  <c r="K140" i="4"/>
  <c r="K140" i="6" s="1"/>
  <c r="K341" i="4"/>
  <c r="K340" i="6" s="1"/>
  <c r="K240" i="4"/>
  <c r="K240" i="6" s="1"/>
  <c r="K39" i="4"/>
  <c r="K39" i="6" s="1"/>
  <c r="K442" i="4"/>
  <c r="K440" i="6" s="1"/>
  <c r="E142" i="4"/>
  <c r="E142" i="6" s="1"/>
  <c r="E343" i="4"/>
  <c r="E342" i="6" s="1"/>
  <c r="E444" i="4"/>
  <c r="E442" i="6" s="1"/>
  <c r="E41" i="4"/>
  <c r="E41" i="6" s="1"/>
  <c r="E242" i="4"/>
  <c r="E242" i="6" s="1"/>
  <c r="F143" i="4"/>
  <c r="F143" i="6" s="1"/>
  <c r="F344" i="4"/>
  <c r="F343" i="6" s="1"/>
  <c r="F243" i="4"/>
  <c r="F243" i="6" s="1"/>
  <c r="F42" i="4"/>
  <c r="F42" i="6" s="1"/>
  <c r="F445" i="4"/>
  <c r="F443" i="6" s="1"/>
  <c r="G144" i="4"/>
  <c r="G144" i="6" s="1"/>
  <c r="G345" i="4"/>
  <c r="G344" i="6" s="1"/>
  <c r="G446" i="4"/>
  <c r="G444" i="6" s="1"/>
  <c r="G43" i="4"/>
  <c r="G43" i="6" s="1"/>
  <c r="G244" i="4"/>
  <c r="G244" i="6" s="1"/>
  <c r="H145" i="4"/>
  <c r="H145" i="6" s="1"/>
  <c r="H346" i="4"/>
  <c r="H345" i="6" s="1"/>
  <c r="H447" i="4"/>
  <c r="H445" i="6" s="1"/>
  <c r="H44" i="4"/>
  <c r="H44" i="6" s="1"/>
  <c r="H245" i="4"/>
  <c r="H245" i="6" s="1"/>
  <c r="I146" i="4"/>
  <c r="I146" i="6" s="1"/>
  <c r="I347" i="4"/>
  <c r="I346" i="6" s="1"/>
  <c r="I448" i="4"/>
  <c r="I446" i="6" s="1"/>
  <c r="I45" i="4"/>
  <c r="I45" i="6" s="1"/>
  <c r="I246" i="4"/>
  <c r="I246" i="6" s="1"/>
  <c r="Q146" i="4"/>
  <c r="Q146" i="6" s="1"/>
  <c r="Q347" i="4"/>
  <c r="Q346" i="6" s="1"/>
  <c r="Q448" i="4"/>
  <c r="Q446" i="6" s="1"/>
  <c r="Q246" i="4"/>
  <c r="Q246" i="6" s="1"/>
  <c r="Q45" i="4"/>
  <c r="Q45" i="6" s="1"/>
  <c r="R147" i="4"/>
  <c r="R147" i="6" s="1"/>
  <c r="R348" i="4"/>
  <c r="R347" i="6" s="1"/>
  <c r="R46" i="4"/>
  <c r="R46" i="6" s="1"/>
  <c r="R449" i="4"/>
  <c r="R447" i="6" s="1"/>
  <c r="R247" i="4"/>
  <c r="R247" i="6" s="1"/>
  <c r="D108" i="4"/>
  <c r="D108" i="6" s="1"/>
  <c r="D208" i="4"/>
  <c r="D208" i="6" s="1"/>
  <c r="D309" i="4"/>
  <c r="D308" i="6" s="1"/>
  <c r="D7" i="4"/>
  <c r="D7" i="6" s="1"/>
  <c r="D410" i="4"/>
  <c r="D408" i="6" s="1"/>
  <c r="E109" i="4"/>
  <c r="E109" i="6" s="1"/>
  <c r="E209" i="4"/>
  <c r="E209" i="6" s="1"/>
  <c r="E310" i="4"/>
  <c r="E309" i="6" s="1"/>
  <c r="E8" i="4"/>
  <c r="E8" i="6" s="1"/>
  <c r="E411" i="4"/>
  <c r="E409" i="6" s="1"/>
  <c r="F110" i="4"/>
  <c r="F110" i="6" s="1"/>
  <c r="F9" i="4"/>
  <c r="F9" i="6" s="1"/>
  <c r="F412" i="4"/>
  <c r="F410" i="6" s="1"/>
  <c r="F210" i="4"/>
  <c r="F210" i="6" s="1"/>
  <c r="F311" i="4"/>
  <c r="F310" i="6" s="1"/>
  <c r="G111" i="4"/>
  <c r="G111" i="6" s="1"/>
  <c r="G312" i="4"/>
  <c r="G311" i="6" s="1"/>
  <c r="G211" i="4"/>
  <c r="G211" i="6" s="1"/>
  <c r="G413" i="4"/>
  <c r="G411" i="6" s="1"/>
  <c r="G10" i="4"/>
  <c r="G10" i="6" s="1"/>
  <c r="H112" i="4"/>
  <c r="H112" i="6" s="1"/>
  <c r="H212" i="4"/>
  <c r="H212" i="6" s="1"/>
  <c r="H313" i="4"/>
  <c r="H312" i="6" s="1"/>
  <c r="H11" i="4"/>
  <c r="H11" i="6" s="1"/>
  <c r="H414" i="4"/>
  <c r="H412" i="6" s="1"/>
  <c r="I113" i="4"/>
  <c r="I113" i="6" s="1"/>
  <c r="I213" i="4"/>
  <c r="I213" i="6" s="1"/>
  <c r="I314" i="4"/>
  <c r="I313" i="6" s="1"/>
  <c r="I415" i="4"/>
  <c r="I413" i="6" s="1"/>
  <c r="I12" i="4"/>
  <c r="I12" i="6" s="1"/>
  <c r="J114" i="4"/>
  <c r="J114" i="6" s="1"/>
  <c r="J13" i="4"/>
  <c r="J13" i="6" s="1"/>
  <c r="J416" i="4"/>
  <c r="J414" i="6" s="1"/>
  <c r="J214" i="4"/>
  <c r="J214" i="6" s="1"/>
  <c r="J315" i="4"/>
  <c r="J314" i="6" s="1"/>
  <c r="K115" i="4"/>
  <c r="K115" i="6" s="1"/>
  <c r="K316" i="4"/>
  <c r="K315" i="6" s="1"/>
  <c r="K417" i="4"/>
  <c r="K415" i="6" s="1"/>
  <c r="K215" i="4"/>
  <c r="K215" i="6" s="1"/>
  <c r="K14" i="4"/>
  <c r="K14" i="6" s="1"/>
  <c r="E117" i="4"/>
  <c r="E117" i="6" s="1"/>
  <c r="E419" i="4"/>
  <c r="E417" i="6" s="1"/>
  <c r="E16" i="4"/>
  <c r="E16" i="6" s="1"/>
  <c r="E217" i="4"/>
  <c r="E217" i="6" s="1"/>
  <c r="E318" i="4"/>
  <c r="E317" i="6" s="1"/>
  <c r="F118" i="4"/>
  <c r="F118" i="6" s="1"/>
  <c r="F319" i="4"/>
  <c r="F318" i="6" s="1"/>
  <c r="F420" i="4"/>
  <c r="F418" i="6" s="1"/>
  <c r="F218" i="4"/>
  <c r="F218" i="6" s="1"/>
  <c r="F17" i="4"/>
  <c r="F17" i="6" s="1"/>
  <c r="N118" i="4"/>
  <c r="N118" i="6" s="1"/>
  <c r="N17" i="4"/>
  <c r="N17" i="6" s="1"/>
  <c r="N420" i="4"/>
  <c r="N418" i="6" s="1"/>
  <c r="N218" i="4"/>
  <c r="N218" i="6" s="1"/>
  <c r="N319" i="4"/>
  <c r="N318" i="6" s="1"/>
  <c r="O119" i="4"/>
  <c r="O119" i="6" s="1"/>
  <c r="O320" i="4"/>
  <c r="O319" i="6" s="1"/>
  <c r="O421" i="4"/>
  <c r="O419" i="6" s="1"/>
  <c r="O18" i="4"/>
  <c r="O18" i="6" s="1"/>
  <c r="O219" i="4"/>
  <c r="O219" i="6" s="1"/>
  <c r="P120" i="4"/>
  <c r="P120" i="6" s="1"/>
  <c r="P220" i="4"/>
  <c r="P220" i="6" s="1"/>
  <c r="P321" i="4"/>
  <c r="P320" i="6" s="1"/>
  <c r="P422" i="4"/>
  <c r="P420" i="6" s="1"/>
  <c r="P19" i="4"/>
  <c r="P19" i="6" s="1"/>
  <c r="Q121" i="4"/>
  <c r="Q121" i="6" s="1"/>
  <c r="Q221" i="4"/>
  <c r="Q221" i="6" s="1"/>
  <c r="Q322" i="4"/>
  <c r="Q321" i="6" s="1"/>
  <c r="Q423" i="4"/>
  <c r="Q421" i="6" s="1"/>
  <c r="Q20" i="4"/>
  <c r="Q20" i="6" s="1"/>
  <c r="R122" i="4"/>
  <c r="R122" i="6" s="1"/>
  <c r="R424" i="4"/>
  <c r="R422" i="6" s="1"/>
  <c r="R222" i="4"/>
  <c r="R222" i="6" s="1"/>
  <c r="R323" i="4"/>
  <c r="R322" i="6" s="1"/>
  <c r="R21" i="4"/>
  <c r="R21" i="6" s="1"/>
  <c r="D124" i="4"/>
  <c r="D124" i="6" s="1"/>
  <c r="D325" i="4"/>
  <c r="D324" i="6" s="1"/>
  <c r="D224" i="4"/>
  <c r="D224" i="6" s="1"/>
  <c r="D23" i="4"/>
  <c r="D23" i="6" s="1"/>
  <c r="D426" i="4"/>
  <c r="D424" i="6" s="1"/>
  <c r="E125" i="4"/>
  <c r="E125" i="6" s="1"/>
  <c r="E225" i="4"/>
  <c r="E225" i="6" s="1"/>
  <c r="E326" i="4"/>
  <c r="E325" i="6" s="1"/>
  <c r="E427" i="4"/>
  <c r="E425" i="6" s="1"/>
  <c r="E24" i="4"/>
  <c r="E24" i="6" s="1"/>
  <c r="F126" i="4"/>
  <c r="F126" i="6" s="1"/>
  <c r="F226" i="4"/>
  <c r="F226" i="6" s="1"/>
  <c r="F327" i="4"/>
  <c r="F326" i="6" s="1"/>
  <c r="F25" i="4"/>
  <c r="F25" i="6" s="1"/>
  <c r="F428" i="4"/>
  <c r="F426" i="6" s="1"/>
  <c r="G127" i="4"/>
  <c r="G127" i="6" s="1"/>
  <c r="G429" i="4"/>
  <c r="G427" i="6" s="1"/>
  <c r="G227" i="4"/>
  <c r="G227" i="6" s="1"/>
  <c r="G328" i="4"/>
  <c r="G327" i="6" s="1"/>
  <c r="G26" i="4"/>
  <c r="G26" i="6" s="1"/>
  <c r="O127" i="4"/>
  <c r="O127" i="6" s="1"/>
  <c r="O227" i="4"/>
  <c r="O227" i="6" s="1"/>
  <c r="O26" i="4"/>
  <c r="O26" i="6" s="1"/>
  <c r="O328" i="4"/>
  <c r="O327" i="6" s="1"/>
  <c r="O429" i="4"/>
  <c r="O427" i="6" s="1"/>
  <c r="P128" i="4"/>
  <c r="P128" i="6" s="1"/>
  <c r="P430" i="4"/>
  <c r="P428" i="6" s="1"/>
  <c r="P329" i="4"/>
  <c r="P328" i="6" s="1"/>
  <c r="P27" i="4"/>
  <c r="P27" i="6" s="1"/>
  <c r="P228" i="4"/>
  <c r="P228" i="6" s="1"/>
  <c r="Q129" i="4"/>
  <c r="Q129" i="6" s="1"/>
  <c r="Q431" i="4"/>
  <c r="Q429" i="6" s="1"/>
  <c r="Q229" i="4"/>
  <c r="Q229" i="6" s="1"/>
  <c r="Q330" i="4"/>
  <c r="Q329" i="6" s="1"/>
  <c r="Q28" i="4"/>
  <c r="Q28" i="6" s="1"/>
  <c r="R130" i="4"/>
  <c r="R130" i="6" s="1"/>
  <c r="R331" i="4"/>
  <c r="R330" i="6" s="1"/>
  <c r="R432" i="4"/>
  <c r="R430" i="6" s="1"/>
  <c r="R230" i="4"/>
  <c r="R230" i="6" s="1"/>
  <c r="R29" i="4"/>
  <c r="R29" i="6" s="1"/>
  <c r="D132" i="4"/>
  <c r="D132" i="6" s="1"/>
  <c r="D232" i="4"/>
  <c r="D232" i="6" s="1"/>
  <c r="D31" i="4"/>
  <c r="D31" i="6" s="1"/>
  <c r="D333" i="4"/>
  <c r="D332" i="6" s="1"/>
  <c r="D434" i="4"/>
  <c r="D432" i="6" s="1"/>
  <c r="E133" i="4"/>
  <c r="E133" i="6" s="1"/>
  <c r="E435" i="4"/>
  <c r="E433" i="6" s="1"/>
  <c r="E334" i="4"/>
  <c r="E333" i="6" s="1"/>
  <c r="E32" i="4"/>
  <c r="E32" i="6" s="1"/>
  <c r="E233" i="4"/>
  <c r="E233" i="6" s="1"/>
  <c r="N134" i="4"/>
  <c r="N134" i="6" s="1"/>
  <c r="N234" i="4"/>
  <c r="N234" i="6" s="1"/>
  <c r="N335" i="4"/>
  <c r="N334" i="6" s="1"/>
  <c r="N33" i="4"/>
  <c r="N33" i="6" s="1"/>
  <c r="N436" i="4"/>
  <c r="N434" i="6" s="1"/>
  <c r="O135" i="4"/>
  <c r="O135" i="6" s="1"/>
  <c r="O437" i="4"/>
  <c r="O435" i="6" s="1"/>
  <c r="O235" i="4"/>
  <c r="O235" i="6" s="1"/>
  <c r="O34" i="4"/>
  <c r="O34" i="6" s="1"/>
  <c r="O336" i="4"/>
  <c r="O335" i="6" s="1"/>
  <c r="P136" i="4"/>
  <c r="P136" i="6" s="1"/>
  <c r="P337" i="4"/>
  <c r="P336" i="6" s="1"/>
  <c r="P236" i="4"/>
  <c r="P236" i="6" s="1"/>
  <c r="P438" i="4"/>
  <c r="P436" i="6" s="1"/>
  <c r="P35" i="4"/>
  <c r="P35" i="6" s="1"/>
  <c r="Q137" i="4"/>
  <c r="Q137" i="6" s="1"/>
  <c r="Q237" i="4"/>
  <c r="Q237" i="6" s="1"/>
  <c r="Q338" i="4"/>
  <c r="Q337" i="6" s="1"/>
  <c r="Q439" i="4"/>
  <c r="Q437" i="6" s="1"/>
  <c r="Q36" i="4"/>
  <c r="Q36" i="6" s="1"/>
  <c r="R138" i="4"/>
  <c r="R138" i="6" s="1"/>
  <c r="R238" i="4"/>
  <c r="R238" i="6" s="1"/>
  <c r="R339" i="4"/>
  <c r="R338" i="6" s="1"/>
  <c r="R37" i="4"/>
  <c r="R37" i="6" s="1"/>
  <c r="R440" i="4"/>
  <c r="R438" i="6" s="1"/>
  <c r="K139" i="4"/>
  <c r="K139" i="6" s="1"/>
  <c r="K340" i="4"/>
  <c r="K339" i="6" s="1"/>
  <c r="K441" i="4"/>
  <c r="K439" i="6" s="1"/>
  <c r="K239" i="4"/>
  <c r="K239" i="6" s="1"/>
  <c r="K38" i="4"/>
  <c r="K38" i="6" s="1"/>
  <c r="L140" i="4"/>
  <c r="L140" i="6" s="1"/>
  <c r="L240" i="4"/>
  <c r="L240" i="6" s="1"/>
  <c r="L341" i="4"/>
  <c r="L340" i="6" s="1"/>
  <c r="L39" i="4"/>
  <c r="L39" i="6" s="1"/>
  <c r="L442" i="4"/>
  <c r="L440" i="6" s="1"/>
  <c r="M141" i="4"/>
  <c r="M141" i="6" s="1"/>
  <c r="M443" i="4"/>
  <c r="M441" i="6" s="1"/>
  <c r="M342" i="4"/>
  <c r="M341" i="6" s="1"/>
  <c r="M40" i="4"/>
  <c r="M40" i="6" s="1"/>
  <c r="M241" i="4"/>
  <c r="M241" i="6" s="1"/>
  <c r="N142" i="4"/>
  <c r="N142" i="6" s="1"/>
  <c r="N444" i="4"/>
  <c r="N442" i="6" s="1"/>
  <c r="N242" i="4"/>
  <c r="N242" i="6" s="1"/>
  <c r="N343" i="4"/>
  <c r="N342" i="6" s="1"/>
  <c r="N41" i="4"/>
  <c r="N41" i="6" s="1"/>
  <c r="O143" i="4"/>
  <c r="O143" i="6" s="1"/>
  <c r="O344" i="4"/>
  <c r="O343" i="6" s="1"/>
  <c r="O445" i="4"/>
  <c r="O443" i="6" s="1"/>
  <c r="O243" i="4"/>
  <c r="O243" i="6" s="1"/>
  <c r="O42" i="4"/>
  <c r="O42" i="6" s="1"/>
  <c r="P144" i="4"/>
  <c r="P144" i="6" s="1"/>
  <c r="P244" i="4"/>
  <c r="P244" i="6" s="1"/>
  <c r="P446" i="4"/>
  <c r="P444" i="6" s="1"/>
  <c r="P43" i="4"/>
  <c r="P43" i="6" s="1"/>
  <c r="P345" i="4"/>
  <c r="P344" i="6" s="1"/>
  <c r="Q145" i="4"/>
  <c r="Q145" i="6" s="1"/>
  <c r="Q447" i="4"/>
  <c r="Q445" i="6" s="1"/>
  <c r="Q346" i="4"/>
  <c r="Q345" i="6" s="1"/>
  <c r="Q44" i="4"/>
  <c r="Q44" i="6" s="1"/>
  <c r="Q245" i="4"/>
  <c r="Q245" i="6" s="1"/>
  <c r="R146" i="4"/>
  <c r="R146" i="6" s="1"/>
  <c r="R448" i="4"/>
  <c r="R446" i="6" s="1"/>
  <c r="R246" i="4"/>
  <c r="R246" i="6" s="1"/>
  <c r="R45" i="4"/>
  <c r="R45" i="6" s="1"/>
  <c r="R347" i="4"/>
  <c r="R346" i="6" s="1"/>
  <c r="D148" i="4"/>
  <c r="D148" i="6" s="1"/>
  <c r="D349" i="4"/>
  <c r="D348" i="6" s="1"/>
  <c r="D450" i="4"/>
  <c r="D448" i="6" s="1"/>
  <c r="D248" i="4"/>
  <c r="D248" i="6" s="1"/>
  <c r="D47" i="4"/>
  <c r="D47" i="6" s="1"/>
  <c r="D207" i="4"/>
  <c r="D207" i="6" s="1"/>
  <c r="D409" i="4"/>
  <c r="D407" i="6" s="1"/>
  <c r="D6" i="4"/>
  <c r="D6" i="6" s="1"/>
  <c r="D308" i="4"/>
  <c r="D307" i="6" s="1"/>
  <c r="D107" i="4"/>
  <c r="D107" i="6" s="1"/>
  <c r="L207" i="4"/>
  <c r="L207" i="6" s="1"/>
  <c r="L409" i="4"/>
  <c r="L407" i="6" s="1"/>
  <c r="L6" i="4"/>
  <c r="L6" i="6" s="1"/>
  <c r="L107" i="4"/>
  <c r="L107" i="6" s="1"/>
  <c r="L308" i="4"/>
  <c r="L307" i="6" s="1"/>
  <c r="E208" i="4"/>
  <c r="E208" i="6" s="1"/>
  <c r="E410" i="4"/>
  <c r="E408" i="6" s="1"/>
  <c r="E7" i="4"/>
  <c r="E7" i="6" s="1"/>
  <c r="E108" i="4"/>
  <c r="E108" i="6" s="1"/>
  <c r="E309" i="4"/>
  <c r="E308" i="6" s="1"/>
  <c r="M208" i="4"/>
  <c r="M208" i="6" s="1"/>
  <c r="M410" i="4"/>
  <c r="M408" i="6" s="1"/>
  <c r="M7" i="4"/>
  <c r="M7" i="6" s="1"/>
  <c r="M309" i="4"/>
  <c r="M308" i="6" s="1"/>
  <c r="M108" i="4"/>
  <c r="M108" i="6" s="1"/>
  <c r="F209" i="4"/>
  <c r="F209" i="6" s="1"/>
  <c r="F411" i="4"/>
  <c r="F409" i="6" s="1"/>
  <c r="F8" i="4"/>
  <c r="F8" i="6" s="1"/>
  <c r="F109" i="4"/>
  <c r="F109" i="6" s="1"/>
  <c r="F310" i="4"/>
  <c r="F309" i="6" s="1"/>
  <c r="N209" i="4"/>
  <c r="N209" i="6" s="1"/>
  <c r="N411" i="4"/>
  <c r="N409" i="6" s="1"/>
  <c r="N8" i="4"/>
  <c r="N8" i="6" s="1"/>
  <c r="N310" i="4"/>
  <c r="N309" i="6" s="1"/>
  <c r="N109" i="4"/>
  <c r="N109" i="6" s="1"/>
  <c r="G210" i="4"/>
  <c r="G210" i="6" s="1"/>
  <c r="G412" i="4"/>
  <c r="G410" i="6" s="1"/>
  <c r="G9" i="4"/>
  <c r="G9" i="6" s="1"/>
  <c r="G110" i="4"/>
  <c r="G110" i="6" s="1"/>
  <c r="G311" i="4"/>
  <c r="G310" i="6" s="1"/>
  <c r="O210" i="4"/>
  <c r="O210" i="6" s="1"/>
  <c r="O412" i="4"/>
  <c r="O410" i="6" s="1"/>
  <c r="O9" i="4"/>
  <c r="O9" i="6" s="1"/>
  <c r="O311" i="4"/>
  <c r="O310" i="6" s="1"/>
  <c r="O110" i="4"/>
  <c r="O110" i="6" s="1"/>
  <c r="H211" i="4"/>
  <c r="H211" i="6" s="1"/>
  <c r="H413" i="4"/>
  <c r="H411" i="6" s="1"/>
  <c r="H10" i="4"/>
  <c r="H10" i="6" s="1"/>
  <c r="H312" i="4"/>
  <c r="H311" i="6" s="1"/>
  <c r="H111" i="4"/>
  <c r="H111" i="6" s="1"/>
  <c r="P211" i="4"/>
  <c r="P211" i="6" s="1"/>
  <c r="P413" i="4"/>
  <c r="P411" i="6" s="1"/>
  <c r="P10" i="4"/>
  <c r="P10" i="6" s="1"/>
  <c r="P111" i="4"/>
  <c r="P111" i="6" s="1"/>
  <c r="P312" i="4"/>
  <c r="P311" i="6" s="1"/>
  <c r="I212" i="4"/>
  <c r="I212" i="6" s="1"/>
  <c r="I414" i="4"/>
  <c r="I412" i="6" s="1"/>
  <c r="I11" i="4"/>
  <c r="I11" i="6" s="1"/>
  <c r="I112" i="4"/>
  <c r="I112" i="6" s="1"/>
  <c r="I313" i="4"/>
  <c r="I312" i="6" s="1"/>
  <c r="Q212" i="4"/>
  <c r="Q212" i="6" s="1"/>
  <c r="Q414" i="4"/>
  <c r="Q412" i="6" s="1"/>
  <c r="Q11" i="4"/>
  <c r="Q11" i="6" s="1"/>
  <c r="Q313" i="4"/>
  <c r="Q312" i="6" s="1"/>
  <c r="Q112" i="4"/>
  <c r="Q112" i="6" s="1"/>
  <c r="J213" i="4"/>
  <c r="J213" i="6" s="1"/>
  <c r="J415" i="4"/>
  <c r="J413" i="6" s="1"/>
  <c r="J12" i="4"/>
  <c r="J12" i="6" s="1"/>
  <c r="J113" i="4"/>
  <c r="J113" i="6" s="1"/>
  <c r="J314" i="4"/>
  <c r="J313" i="6" s="1"/>
  <c r="R213" i="4"/>
  <c r="R213" i="6" s="1"/>
  <c r="R415" i="4"/>
  <c r="R413" i="6" s="1"/>
  <c r="R12" i="4"/>
  <c r="R12" i="6" s="1"/>
  <c r="R314" i="4"/>
  <c r="R313" i="6" s="1"/>
  <c r="R113" i="4"/>
  <c r="R113" i="6" s="1"/>
  <c r="K214" i="4"/>
  <c r="K214" i="6" s="1"/>
  <c r="K416" i="4"/>
  <c r="K414" i="6" s="1"/>
  <c r="K13" i="4"/>
  <c r="K13" i="6" s="1"/>
  <c r="K315" i="4"/>
  <c r="K314" i="6" s="1"/>
  <c r="K114" i="4"/>
  <c r="K114" i="6" s="1"/>
  <c r="D215" i="4"/>
  <c r="D215" i="6" s="1"/>
  <c r="D417" i="4"/>
  <c r="D415" i="6" s="1"/>
  <c r="D14" i="4"/>
  <c r="D14" i="6" s="1"/>
  <c r="D316" i="4"/>
  <c r="D315" i="6" s="1"/>
  <c r="D115" i="4"/>
  <c r="D115" i="6" s="1"/>
  <c r="L215" i="4"/>
  <c r="L215" i="6" s="1"/>
  <c r="L417" i="4"/>
  <c r="L415" i="6" s="1"/>
  <c r="L14" i="4"/>
  <c r="L14" i="6" s="1"/>
  <c r="L316" i="4"/>
  <c r="L315" i="6" s="1"/>
  <c r="L115" i="4"/>
  <c r="L115" i="6" s="1"/>
  <c r="E216" i="4"/>
  <c r="E216" i="6" s="1"/>
  <c r="E418" i="4"/>
  <c r="E416" i="6" s="1"/>
  <c r="E15" i="4"/>
  <c r="E15" i="6" s="1"/>
  <c r="E116" i="4"/>
  <c r="E116" i="6" s="1"/>
  <c r="E317" i="4"/>
  <c r="E316" i="6" s="1"/>
  <c r="M216" i="4"/>
  <c r="M216" i="6" s="1"/>
  <c r="M418" i="4"/>
  <c r="M416" i="6" s="1"/>
  <c r="M15" i="4"/>
  <c r="M15" i="6" s="1"/>
  <c r="M116" i="4"/>
  <c r="M116" i="6" s="1"/>
  <c r="M317" i="4"/>
  <c r="M316" i="6" s="1"/>
  <c r="F217" i="4"/>
  <c r="F217" i="6" s="1"/>
  <c r="F419" i="4"/>
  <c r="F417" i="6" s="1"/>
  <c r="F16" i="4"/>
  <c r="F16" i="6" s="1"/>
  <c r="F318" i="4"/>
  <c r="F317" i="6" s="1"/>
  <c r="F117" i="4"/>
  <c r="F117" i="6" s="1"/>
  <c r="N217" i="4"/>
  <c r="N217" i="6" s="1"/>
  <c r="N419" i="4"/>
  <c r="N417" i="6" s="1"/>
  <c r="N16" i="4"/>
  <c r="N16" i="6" s="1"/>
  <c r="N117" i="4"/>
  <c r="N117" i="6" s="1"/>
  <c r="N318" i="4"/>
  <c r="N317" i="6" s="1"/>
  <c r="G218" i="4"/>
  <c r="G218" i="6" s="1"/>
  <c r="G420" i="4"/>
  <c r="G418" i="6" s="1"/>
  <c r="G17" i="4"/>
  <c r="G17" i="6" s="1"/>
  <c r="G319" i="4"/>
  <c r="G318" i="6" s="1"/>
  <c r="G118" i="4"/>
  <c r="G118" i="6" s="1"/>
  <c r="O218" i="4"/>
  <c r="O218" i="6" s="1"/>
  <c r="O420" i="4"/>
  <c r="O418" i="6" s="1"/>
  <c r="O17" i="4"/>
  <c r="O17" i="6" s="1"/>
  <c r="O118" i="4"/>
  <c r="O118" i="6" s="1"/>
  <c r="O319" i="4"/>
  <c r="O318" i="6" s="1"/>
  <c r="H219" i="4"/>
  <c r="H219" i="6" s="1"/>
  <c r="H421" i="4"/>
  <c r="H419" i="6" s="1"/>
  <c r="H18" i="4"/>
  <c r="H18" i="6" s="1"/>
  <c r="H320" i="4"/>
  <c r="H319" i="6" s="1"/>
  <c r="H119" i="4"/>
  <c r="H119" i="6" s="1"/>
  <c r="P219" i="4"/>
  <c r="P219" i="6" s="1"/>
  <c r="P421" i="4"/>
  <c r="P419" i="6" s="1"/>
  <c r="P18" i="4"/>
  <c r="P18" i="6" s="1"/>
  <c r="P320" i="4"/>
  <c r="P319" i="6" s="1"/>
  <c r="P119" i="4"/>
  <c r="P119" i="6" s="1"/>
  <c r="I220" i="4"/>
  <c r="I220" i="6" s="1"/>
  <c r="I422" i="4"/>
  <c r="I420" i="6" s="1"/>
  <c r="I19" i="4"/>
  <c r="I19" i="6" s="1"/>
  <c r="I120" i="4"/>
  <c r="I120" i="6" s="1"/>
  <c r="I321" i="4"/>
  <c r="I320" i="6" s="1"/>
  <c r="Q220" i="4"/>
  <c r="Q220" i="6" s="1"/>
  <c r="Q422" i="4"/>
  <c r="Q420" i="6" s="1"/>
  <c r="Q19" i="4"/>
  <c r="Q19" i="6" s="1"/>
  <c r="Q321" i="4"/>
  <c r="Q320" i="6" s="1"/>
  <c r="Q120" i="4"/>
  <c r="Q120" i="6" s="1"/>
  <c r="J221" i="4"/>
  <c r="J221" i="6" s="1"/>
  <c r="J423" i="4"/>
  <c r="J421" i="6" s="1"/>
  <c r="J322" i="4"/>
  <c r="J321" i="6" s="1"/>
  <c r="J20" i="4"/>
  <c r="J20" i="6" s="1"/>
  <c r="J121" i="4"/>
  <c r="J121" i="6" s="1"/>
  <c r="R221" i="4"/>
  <c r="R221" i="6" s="1"/>
  <c r="R423" i="4"/>
  <c r="R421" i="6" s="1"/>
  <c r="R121" i="4"/>
  <c r="R121" i="6" s="1"/>
  <c r="R322" i="4"/>
  <c r="R321" i="6" s="1"/>
  <c r="R20" i="4"/>
  <c r="R20" i="6" s="1"/>
  <c r="K222" i="4"/>
  <c r="K222" i="6" s="1"/>
  <c r="K424" i="4"/>
  <c r="K422" i="6" s="1"/>
  <c r="K323" i="4"/>
  <c r="K322" i="6" s="1"/>
  <c r="K122" i="4"/>
  <c r="K122" i="6" s="1"/>
  <c r="K21" i="4"/>
  <c r="K21" i="6" s="1"/>
  <c r="D223" i="4"/>
  <c r="D223" i="6" s="1"/>
  <c r="D425" i="4"/>
  <c r="D423" i="6" s="1"/>
  <c r="D123" i="4"/>
  <c r="D123" i="6" s="1"/>
  <c r="D324" i="4"/>
  <c r="D323" i="6" s="1"/>
  <c r="D22" i="4"/>
  <c r="D22" i="6" s="1"/>
  <c r="L223" i="4"/>
  <c r="L223" i="6" s="1"/>
  <c r="L425" i="4"/>
  <c r="L423" i="6" s="1"/>
  <c r="L324" i="4"/>
  <c r="L323" i="6" s="1"/>
  <c r="L22" i="4"/>
  <c r="L22" i="6" s="1"/>
  <c r="L123" i="4"/>
  <c r="L123" i="6" s="1"/>
  <c r="E224" i="4"/>
  <c r="E224" i="6" s="1"/>
  <c r="E426" i="4"/>
  <c r="E424" i="6" s="1"/>
  <c r="E325" i="4"/>
  <c r="E324" i="6" s="1"/>
  <c r="E124" i="4"/>
  <c r="E124" i="6" s="1"/>
  <c r="E23" i="4"/>
  <c r="E23" i="6" s="1"/>
  <c r="M224" i="4"/>
  <c r="M224" i="6" s="1"/>
  <c r="M426" i="4"/>
  <c r="M424" i="6" s="1"/>
  <c r="M124" i="4"/>
  <c r="M124" i="6" s="1"/>
  <c r="M325" i="4"/>
  <c r="M324" i="6" s="1"/>
  <c r="M23" i="4"/>
  <c r="M23" i="6" s="1"/>
  <c r="F225" i="4"/>
  <c r="F225" i="6" s="1"/>
  <c r="F427" i="4"/>
  <c r="F425" i="6" s="1"/>
  <c r="F24" i="4"/>
  <c r="F24" i="6" s="1"/>
  <c r="F326" i="4"/>
  <c r="F325" i="6" s="1"/>
  <c r="F125" i="4"/>
  <c r="F125" i="6" s="1"/>
  <c r="N225" i="4"/>
  <c r="N225" i="6" s="1"/>
  <c r="N427" i="4"/>
  <c r="N425" i="6" s="1"/>
  <c r="N326" i="4"/>
  <c r="N325" i="6" s="1"/>
  <c r="N125" i="4"/>
  <c r="N125" i="6" s="1"/>
  <c r="N24" i="4"/>
  <c r="N24" i="6" s="1"/>
  <c r="G226" i="4"/>
  <c r="G226" i="6" s="1"/>
  <c r="G428" i="4"/>
  <c r="G426" i="6" s="1"/>
  <c r="G126" i="4"/>
  <c r="G126" i="6" s="1"/>
  <c r="G327" i="4"/>
  <c r="G326" i="6" s="1"/>
  <c r="G25" i="4"/>
  <c r="G25" i="6" s="1"/>
  <c r="O226" i="4"/>
  <c r="O226" i="6" s="1"/>
  <c r="O428" i="4"/>
  <c r="O426" i="6" s="1"/>
  <c r="O327" i="4"/>
  <c r="O326" i="6" s="1"/>
  <c r="O126" i="4"/>
  <c r="O126" i="6" s="1"/>
  <c r="O25" i="4"/>
  <c r="O25" i="6" s="1"/>
  <c r="H227" i="4"/>
  <c r="H227" i="6" s="1"/>
  <c r="H429" i="4"/>
  <c r="H427" i="6" s="1"/>
  <c r="H328" i="4"/>
  <c r="H327" i="6" s="1"/>
  <c r="H127" i="4"/>
  <c r="H127" i="6" s="1"/>
  <c r="H26" i="4"/>
  <c r="H26" i="6" s="1"/>
  <c r="P227" i="4"/>
  <c r="P227" i="6" s="1"/>
  <c r="P429" i="4"/>
  <c r="P427" i="6" s="1"/>
  <c r="P328" i="4"/>
  <c r="P327" i="6" s="1"/>
  <c r="P26" i="4"/>
  <c r="P26" i="6" s="1"/>
  <c r="P127" i="4"/>
  <c r="P127" i="6" s="1"/>
  <c r="I228" i="4"/>
  <c r="I228" i="6" s="1"/>
  <c r="I430" i="4"/>
  <c r="I428" i="6" s="1"/>
  <c r="I329" i="4"/>
  <c r="I328" i="6" s="1"/>
  <c r="I128" i="4"/>
  <c r="I128" i="6" s="1"/>
  <c r="I27" i="4"/>
  <c r="I27" i="6" s="1"/>
  <c r="Q228" i="4"/>
  <c r="Q228" i="6" s="1"/>
  <c r="Q430" i="4"/>
  <c r="Q428" i="6" s="1"/>
  <c r="Q128" i="4"/>
  <c r="Q128" i="6" s="1"/>
  <c r="Q27" i="4"/>
  <c r="Q27" i="6" s="1"/>
  <c r="Q329" i="4"/>
  <c r="Q328" i="6" s="1"/>
  <c r="J229" i="4"/>
  <c r="J229" i="6" s="1"/>
  <c r="J431" i="4"/>
  <c r="J429" i="6" s="1"/>
  <c r="J28" i="4"/>
  <c r="J28" i="6" s="1"/>
  <c r="J330" i="4"/>
  <c r="J329" i="6" s="1"/>
  <c r="J129" i="4"/>
  <c r="J129" i="6" s="1"/>
  <c r="R229" i="4"/>
  <c r="R229" i="6" s="1"/>
  <c r="R431" i="4"/>
  <c r="R429" i="6" s="1"/>
  <c r="R330" i="4"/>
  <c r="R329" i="6" s="1"/>
  <c r="R129" i="4"/>
  <c r="R129" i="6" s="1"/>
  <c r="R28" i="4"/>
  <c r="R28" i="6" s="1"/>
  <c r="K230" i="4"/>
  <c r="K230" i="6" s="1"/>
  <c r="K432" i="4"/>
  <c r="K430" i="6" s="1"/>
  <c r="K130" i="4"/>
  <c r="K130" i="6" s="1"/>
  <c r="K331" i="4"/>
  <c r="K330" i="6" s="1"/>
  <c r="K29" i="4"/>
  <c r="K29" i="6" s="1"/>
  <c r="D231" i="4"/>
  <c r="D231" i="6" s="1"/>
  <c r="D433" i="4"/>
  <c r="D431" i="6" s="1"/>
  <c r="D332" i="4"/>
  <c r="D331" i="6" s="1"/>
  <c r="D131" i="4"/>
  <c r="D131" i="6" s="1"/>
  <c r="D30" i="4"/>
  <c r="D30" i="6" s="1"/>
  <c r="L231" i="4"/>
  <c r="L231" i="6" s="1"/>
  <c r="L433" i="4"/>
  <c r="L431" i="6" s="1"/>
  <c r="L131" i="4"/>
  <c r="L131" i="6" s="1"/>
  <c r="L332" i="4"/>
  <c r="L331" i="6" s="1"/>
  <c r="L30" i="4"/>
  <c r="L30" i="6" s="1"/>
  <c r="E232" i="4"/>
  <c r="E232" i="6" s="1"/>
  <c r="E434" i="4"/>
  <c r="E432" i="6" s="1"/>
  <c r="E333" i="4"/>
  <c r="E332" i="6" s="1"/>
  <c r="E31" i="4"/>
  <c r="E31" i="6" s="1"/>
  <c r="E132" i="4"/>
  <c r="E132" i="6" s="1"/>
  <c r="M232" i="4"/>
  <c r="M232" i="6" s="1"/>
  <c r="M434" i="4"/>
  <c r="M432" i="6" s="1"/>
  <c r="M333" i="4"/>
  <c r="M332" i="6" s="1"/>
  <c r="M132" i="4"/>
  <c r="M132" i="6" s="1"/>
  <c r="M31" i="4"/>
  <c r="M31" i="6" s="1"/>
  <c r="F233" i="4"/>
  <c r="F233" i="6" s="1"/>
  <c r="F435" i="4"/>
  <c r="F433" i="6" s="1"/>
  <c r="F133" i="4"/>
  <c r="F133" i="6" s="1"/>
  <c r="F32" i="4"/>
  <c r="F32" i="6" s="1"/>
  <c r="F334" i="4"/>
  <c r="F333" i="6" s="1"/>
  <c r="N233" i="4"/>
  <c r="N233" i="6" s="1"/>
  <c r="N435" i="4"/>
  <c r="N433" i="6" s="1"/>
  <c r="N334" i="4"/>
  <c r="N333" i="6" s="1"/>
  <c r="N32" i="4"/>
  <c r="N32" i="6" s="1"/>
  <c r="N133" i="4"/>
  <c r="N133" i="6" s="1"/>
  <c r="G234" i="4"/>
  <c r="G234" i="6" s="1"/>
  <c r="G436" i="4"/>
  <c r="G434" i="6" s="1"/>
  <c r="G335" i="4"/>
  <c r="G334" i="6" s="1"/>
  <c r="G134" i="4"/>
  <c r="G134" i="6" s="1"/>
  <c r="G33" i="4"/>
  <c r="G33" i="6" s="1"/>
  <c r="O234" i="4"/>
  <c r="O234" i="6" s="1"/>
  <c r="O436" i="4"/>
  <c r="O434" i="6" s="1"/>
  <c r="O134" i="4"/>
  <c r="O134" i="6" s="1"/>
  <c r="O335" i="4"/>
  <c r="O334" i="6" s="1"/>
  <c r="O33" i="4"/>
  <c r="O33" i="6" s="1"/>
  <c r="H235" i="4"/>
  <c r="H235" i="6" s="1"/>
  <c r="H437" i="4"/>
  <c r="H435" i="6" s="1"/>
  <c r="H336" i="4"/>
  <c r="H335" i="6" s="1"/>
  <c r="H135" i="4"/>
  <c r="H135" i="6" s="1"/>
  <c r="H34" i="4"/>
  <c r="H34" i="6" s="1"/>
  <c r="P235" i="4"/>
  <c r="P235" i="6" s="1"/>
  <c r="P437" i="4"/>
  <c r="P435" i="6" s="1"/>
  <c r="P336" i="4"/>
  <c r="P335" i="6" s="1"/>
  <c r="P135" i="4"/>
  <c r="P135" i="6" s="1"/>
  <c r="P34" i="4"/>
  <c r="P34" i="6" s="1"/>
  <c r="I236" i="4"/>
  <c r="I236" i="6" s="1"/>
  <c r="I438" i="4"/>
  <c r="I436" i="6" s="1"/>
  <c r="I337" i="4"/>
  <c r="I336" i="6" s="1"/>
  <c r="I35" i="4"/>
  <c r="I35" i="6" s="1"/>
  <c r="I136" i="4"/>
  <c r="I136" i="6" s="1"/>
  <c r="Q236" i="4"/>
  <c r="Q236" i="6" s="1"/>
  <c r="Q438" i="4"/>
  <c r="Q436" i="6" s="1"/>
  <c r="Q337" i="4"/>
  <c r="Q336" i="6" s="1"/>
  <c r="Q136" i="4"/>
  <c r="Q136" i="6" s="1"/>
  <c r="Q35" i="4"/>
  <c r="Q35" i="6" s="1"/>
  <c r="J237" i="4"/>
  <c r="J237" i="6" s="1"/>
  <c r="J439" i="4"/>
  <c r="J437" i="6" s="1"/>
  <c r="J137" i="4"/>
  <c r="J137" i="6" s="1"/>
  <c r="J36" i="4"/>
  <c r="J36" i="6" s="1"/>
  <c r="J338" i="4"/>
  <c r="J337" i="6" s="1"/>
  <c r="R237" i="4"/>
  <c r="R237" i="6" s="1"/>
  <c r="R439" i="4"/>
  <c r="R437" i="6" s="1"/>
  <c r="R137" i="4"/>
  <c r="R137" i="6" s="1"/>
  <c r="R36" i="4"/>
  <c r="R36" i="6" s="1"/>
  <c r="R338" i="4"/>
  <c r="R337" i="6" s="1"/>
  <c r="K238" i="4"/>
  <c r="K238" i="6" s="1"/>
  <c r="K440" i="4"/>
  <c r="K438" i="6" s="1"/>
  <c r="K339" i="4"/>
  <c r="K338" i="6" s="1"/>
  <c r="K138" i="4"/>
  <c r="K138" i="6" s="1"/>
  <c r="K37" i="4"/>
  <c r="K37" i="6" s="1"/>
  <c r="D239" i="4"/>
  <c r="D239" i="6" s="1"/>
  <c r="D441" i="4"/>
  <c r="D439" i="6" s="1"/>
  <c r="D139" i="4"/>
  <c r="D139" i="6" s="1"/>
  <c r="D340" i="4"/>
  <c r="D339" i="6" s="1"/>
  <c r="D38" i="4"/>
  <c r="D38" i="6" s="1"/>
  <c r="L239" i="4"/>
  <c r="L239" i="6" s="1"/>
  <c r="L441" i="4"/>
  <c r="L439" i="6" s="1"/>
  <c r="L340" i="4"/>
  <c r="L339" i="6" s="1"/>
  <c r="L38" i="4"/>
  <c r="L38" i="6" s="1"/>
  <c r="L139" i="4"/>
  <c r="L139" i="6" s="1"/>
  <c r="E240" i="4"/>
  <c r="E240" i="6" s="1"/>
  <c r="E442" i="4"/>
  <c r="E440" i="6" s="1"/>
  <c r="E341" i="4"/>
  <c r="E340" i="6" s="1"/>
  <c r="E140" i="4"/>
  <c r="E140" i="6" s="1"/>
  <c r="E39" i="4"/>
  <c r="E39" i="6" s="1"/>
  <c r="M240" i="4"/>
  <c r="M240" i="6" s="1"/>
  <c r="M442" i="4"/>
  <c r="M440" i="6" s="1"/>
  <c r="M341" i="4"/>
  <c r="M340" i="6" s="1"/>
  <c r="M140" i="4"/>
  <c r="M140" i="6" s="1"/>
  <c r="M39" i="4"/>
  <c r="M39" i="6" s="1"/>
  <c r="F241" i="4"/>
  <c r="F241" i="6" s="1"/>
  <c r="F443" i="4"/>
  <c r="F441" i="6" s="1"/>
  <c r="F342" i="4"/>
  <c r="F341" i="6" s="1"/>
  <c r="F141" i="4"/>
  <c r="F141" i="6" s="1"/>
  <c r="F40" i="4"/>
  <c r="F40" i="6" s="1"/>
  <c r="N241" i="4"/>
  <c r="N241" i="6" s="1"/>
  <c r="N443" i="4"/>
  <c r="N441" i="6" s="1"/>
  <c r="N141" i="4"/>
  <c r="N141" i="6" s="1"/>
  <c r="N40" i="4"/>
  <c r="N40" i="6" s="1"/>
  <c r="N342" i="4"/>
  <c r="N341" i="6" s="1"/>
  <c r="G242" i="4"/>
  <c r="G242" i="6" s="1"/>
  <c r="G444" i="4"/>
  <c r="G442" i="6" s="1"/>
  <c r="G41" i="4"/>
  <c r="G41" i="6" s="1"/>
  <c r="G142" i="4"/>
  <c r="G142" i="6" s="1"/>
  <c r="G343" i="4"/>
  <c r="G342" i="6" s="1"/>
  <c r="O242" i="4"/>
  <c r="O242" i="6" s="1"/>
  <c r="O444" i="4"/>
  <c r="O442" i="6" s="1"/>
  <c r="O343" i="4"/>
  <c r="O342" i="6" s="1"/>
  <c r="O142" i="4"/>
  <c r="O142" i="6" s="1"/>
  <c r="O41" i="4"/>
  <c r="O41" i="6" s="1"/>
  <c r="H243" i="4"/>
  <c r="H243" i="6" s="1"/>
  <c r="H445" i="4"/>
  <c r="H443" i="6" s="1"/>
  <c r="H143" i="4"/>
  <c r="H143" i="6" s="1"/>
  <c r="H344" i="4"/>
  <c r="H343" i="6" s="1"/>
  <c r="H42" i="4"/>
  <c r="H42" i="6" s="1"/>
  <c r="P243" i="4"/>
  <c r="P243" i="6" s="1"/>
  <c r="P445" i="4"/>
  <c r="P443" i="6" s="1"/>
  <c r="P344" i="4"/>
  <c r="P343" i="6" s="1"/>
  <c r="P143" i="4"/>
  <c r="P143" i="6" s="1"/>
  <c r="P42" i="4"/>
  <c r="P42" i="6" s="1"/>
  <c r="I244" i="4"/>
  <c r="I244" i="6" s="1"/>
  <c r="I446" i="4"/>
  <c r="I444" i="6" s="1"/>
  <c r="I43" i="4"/>
  <c r="I43" i="6" s="1"/>
  <c r="I144" i="4"/>
  <c r="I144" i="6" s="1"/>
  <c r="I345" i="4"/>
  <c r="I344" i="6" s="1"/>
  <c r="Q244" i="4"/>
  <c r="Q244" i="6" s="1"/>
  <c r="Q446" i="4"/>
  <c r="Q444" i="6" s="1"/>
  <c r="Q345" i="4"/>
  <c r="Q344" i="6" s="1"/>
  <c r="Q144" i="4"/>
  <c r="Q144" i="6" s="1"/>
  <c r="Q43" i="4"/>
  <c r="Q43" i="6" s="1"/>
  <c r="J245" i="4"/>
  <c r="J245" i="6" s="1"/>
  <c r="J447" i="4"/>
  <c r="J445" i="6" s="1"/>
  <c r="J346" i="4"/>
  <c r="J345" i="6" s="1"/>
  <c r="J145" i="4"/>
  <c r="J145" i="6" s="1"/>
  <c r="J44" i="4"/>
  <c r="J44" i="6" s="1"/>
  <c r="R245" i="4"/>
  <c r="R245" i="6" s="1"/>
  <c r="R447" i="4"/>
  <c r="R445" i="6" s="1"/>
  <c r="R145" i="4"/>
  <c r="R145" i="6" s="1"/>
  <c r="R346" i="4"/>
  <c r="R345" i="6" s="1"/>
  <c r="R44" i="4"/>
  <c r="R44" i="6" s="1"/>
  <c r="K246" i="4"/>
  <c r="K246" i="6" s="1"/>
  <c r="K448" i="4"/>
  <c r="K446" i="6" s="1"/>
  <c r="K45" i="4"/>
  <c r="K45" i="6" s="1"/>
  <c r="K146" i="4"/>
  <c r="K146" i="6" s="1"/>
  <c r="K347" i="4"/>
  <c r="K346" i="6" s="1"/>
  <c r="D247" i="4"/>
  <c r="D247" i="6" s="1"/>
  <c r="D449" i="4"/>
  <c r="D447" i="6" s="1"/>
  <c r="D348" i="4"/>
  <c r="D347" i="6" s="1"/>
  <c r="D147" i="4"/>
  <c r="D147" i="6" s="1"/>
  <c r="D46" i="4"/>
  <c r="D46" i="6" s="1"/>
  <c r="L247" i="4"/>
  <c r="L247" i="6" s="1"/>
  <c r="L449" i="4"/>
  <c r="L447" i="6" s="1"/>
  <c r="L147" i="4"/>
  <c r="L147" i="6" s="1"/>
  <c r="L348" i="4"/>
  <c r="L347" i="6" s="1"/>
  <c r="L46" i="4"/>
  <c r="L46" i="6" s="1"/>
  <c r="E248" i="4"/>
  <c r="E248" i="6" s="1"/>
  <c r="E450" i="4"/>
  <c r="E448" i="6" s="1"/>
  <c r="E349" i="4"/>
  <c r="E348" i="6" s="1"/>
  <c r="E148" i="4"/>
  <c r="E148" i="6" s="1"/>
  <c r="E47" i="4"/>
  <c r="E47" i="6" s="1"/>
  <c r="M248" i="4"/>
  <c r="M248" i="6" s="1"/>
  <c r="M450" i="4"/>
  <c r="M448" i="6" s="1"/>
  <c r="M47" i="4"/>
  <c r="M47" i="6" s="1"/>
  <c r="M349" i="4"/>
  <c r="M348" i="6" s="1"/>
  <c r="M148" i="4"/>
  <c r="M148" i="6" s="1"/>
  <c r="G309" i="4"/>
  <c r="G308" i="6" s="1"/>
  <c r="G108" i="4"/>
  <c r="G108" i="6" s="1"/>
  <c r="G208" i="4"/>
  <c r="G208" i="6" s="1"/>
  <c r="G410" i="4"/>
  <c r="G408" i="6" s="1"/>
  <c r="G7" i="4"/>
  <c r="G7" i="6" s="1"/>
  <c r="P310" i="4"/>
  <c r="P309" i="6" s="1"/>
  <c r="P109" i="4"/>
  <c r="P109" i="6" s="1"/>
  <c r="P209" i="4"/>
  <c r="P209" i="6" s="1"/>
  <c r="P411" i="4"/>
  <c r="P409" i="6" s="1"/>
  <c r="P8" i="4"/>
  <c r="P8" i="6" s="1"/>
  <c r="J312" i="4"/>
  <c r="J311" i="6" s="1"/>
  <c r="J111" i="4"/>
  <c r="J111" i="6" s="1"/>
  <c r="J10" i="4"/>
  <c r="J10" i="6" s="1"/>
  <c r="J413" i="4"/>
  <c r="J411" i="6" s="1"/>
  <c r="J211" i="4"/>
  <c r="J211" i="6" s="1"/>
  <c r="D314" i="4"/>
  <c r="D313" i="6" s="1"/>
  <c r="D113" i="4"/>
  <c r="D113" i="6" s="1"/>
  <c r="D415" i="4"/>
  <c r="D413" i="6" s="1"/>
  <c r="D12" i="4"/>
  <c r="D12" i="6" s="1"/>
  <c r="D213" i="4"/>
  <c r="D213" i="6" s="1"/>
  <c r="E315" i="4"/>
  <c r="E314" i="6" s="1"/>
  <c r="E114" i="4"/>
  <c r="E114" i="6" s="1"/>
  <c r="E214" i="4"/>
  <c r="E214" i="6" s="1"/>
  <c r="E416" i="4"/>
  <c r="E414" i="6" s="1"/>
  <c r="E13" i="4"/>
  <c r="E13" i="6" s="1"/>
  <c r="N316" i="4"/>
  <c r="N315" i="6" s="1"/>
  <c r="N115" i="4"/>
  <c r="N115" i="6" s="1"/>
  <c r="N14" i="4"/>
  <c r="N14" i="6" s="1"/>
  <c r="N417" i="4"/>
  <c r="N415" i="6" s="1"/>
  <c r="N215" i="4"/>
  <c r="N215" i="6" s="1"/>
  <c r="P318" i="4"/>
  <c r="P317" i="6" s="1"/>
  <c r="P117" i="4"/>
  <c r="P117" i="6" s="1"/>
  <c r="P16" i="4"/>
  <c r="P16" i="6" s="1"/>
  <c r="P419" i="4"/>
  <c r="P417" i="6" s="1"/>
  <c r="P217" i="4"/>
  <c r="P217" i="6" s="1"/>
  <c r="J320" i="4"/>
  <c r="J319" i="6" s="1"/>
  <c r="J119" i="4"/>
  <c r="J119" i="6" s="1"/>
  <c r="J421" i="4"/>
  <c r="J419" i="6" s="1"/>
  <c r="J219" i="4"/>
  <c r="J219" i="6" s="1"/>
  <c r="J18" i="4"/>
  <c r="J18" i="6" s="1"/>
  <c r="L322" i="4"/>
  <c r="L321" i="6" s="1"/>
  <c r="L121" i="4"/>
  <c r="L121" i="6" s="1"/>
  <c r="L20" i="4"/>
  <c r="L20" i="6" s="1"/>
  <c r="L423" i="4"/>
  <c r="L421" i="6" s="1"/>
  <c r="L221" i="4"/>
  <c r="L221" i="6" s="1"/>
  <c r="F324" i="4"/>
  <c r="F323" i="6" s="1"/>
  <c r="F123" i="4"/>
  <c r="F123" i="6" s="1"/>
  <c r="F22" i="4"/>
  <c r="F22" i="6" s="1"/>
  <c r="F223" i="4"/>
  <c r="F223" i="6" s="1"/>
  <c r="F425" i="4"/>
  <c r="F423" i="6" s="1"/>
  <c r="O325" i="4"/>
  <c r="O324" i="6" s="1"/>
  <c r="O124" i="4"/>
  <c r="O124" i="6" s="1"/>
  <c r="O23" i="4"/>
  <c r="O23" i="6" s="1"/>
  <c r="O426" i="4"/>
  <c r="O424" i="6" s="1"/>
  <c r="O224" i="4"/>
  <c r="O224" i="6" s="1"/>
  <c r="Q327" i="4"/>
  <c r="Q326" i="6" s="1"/>
  <c r="Q126" i="4"/>
  <c r="Q126" i="6" s="1"/>
  <c r="Q226" i="4"/>
  <c r="Q226" i="6" s="1"/>
  <c r="Q25" i="4"/>
  <c r="Q25" i="6" s="1"/>
  <c r="Q428" i="4"/>
  <c r="Q426" i="6" s="1"/>
  <c r="K329" i="4"/>
  <c r="K328" i="6" s="1"/>
  <c r="K128" i="4"/>
  <c r="K128" i="6" s="1"/>
  <c r="K27" i="4"/>
  <c r="K27" i="6" s="1"/>
  <c r="K430" i="4"/>
  <c r="K428" i="6" s="1"/>
  <c r="K228" i="4"/>
  <c r="K228" i="6" s="1"/>
  <c r="L330" i="4"/>
  <c r="L329" i="6" s="1"/>
  <c r="L129" i="4"/>
  <c r="L129" i="6" s="1"/>
  <c r="L28" i="4"/>
  <c r="L28" i="6" s="1"/>
  <c r="L229" i="4"/>
  <c r="L229" i="6" s="1"/>
  <c r="L431" i="4"/>
  <c r="L429" i="6" s="1"/>
  <c r="F332" i="4"/>
  <c r="F331" i="6" s="1"/>
  <c r="F131" i="4"/>
  <c r="F131" i="6" s="1"/>
  <c r="F231" i="4"/>
  <c r="F231" i="6" s="1"/>
  <c r="F30" i="4"/>
  <c r="F30" i="6" s="1"/>
  <c r="F433" i="4"/>
  <c r="F431" i="6" s="1"/>
  <c r="O333" i="4"/>
  <c r="O332" i="6" s="1"/>
  <c r="O132" i="4"/>
  <c r="O132" i="6" s="1"/>
  <c r="O31" i="4"/>
  <c r="O31" i="6" s="1"/>
  <c r="O434" i="4"/>
  <c r="O432" i="6" s="1"/>
  <c r="O232" i="4"/>
  <c r="O232" i="6" s="1"/>
  <c r="I335" i="4"/>
  <c r="I334" i="6" s="1"/>
  <c r="I134" i="4"/>
  <c r="I134" i="6" s="1"/>
  <c r="I33" i="4"/>
  <c r="I33" i="6" s="1"/>
  <c r="I436" i="4"/>
  <c r="I434" i="6" s="1"/>
  <c r="I234" i="4"/>
  <c r="I234" i="6" s="1"/>
  <c r="R336" i="4"/>
  <c r="R335" i="6" s="1"/>
  <c r="R135" i="4"/>
  <c r="R135" i="6" s="1"/>
  <c r="R34" i="4"/>
  <c r="R34" i="6" s="1"/>
  <c r="R235" i="4"/>
  <c r="R235" i="6" s="1"/>
  <c r="R437" i="4"/>
  <c r="R435" i="6" s="1"/>
  <c r="L338" i="4"/>
  <c r="L337" i="6" s="1"/>
  <c r="L137" i="4"/>
  <c r="L137" i="6" s="1"/>
  <c r="L36" i="4"/>
  <c r="L36" i="6" s="1"/>
  <c r="L439" i="4"/>
  <c r="L437" i="6" s="1"/>
  <c r="L237" i="4"/>
  <c r="L237" i="6" s="1"/>
  <c r="N340" i="4"/>
  <c r="N339" i="6" s="1"/>
  <c r="N139" i="4"/>
  <c r="N139" i="6" s="1"/>
  <c r="N239" i="4"/>
  <c r="N239" i="6" s="1"/>
  <c r="N38" i="4"/>
  <c r="N38" i="6" s="1"/>
  <c r="N441" i="4"/>
  <c r="N439" i="6" s="1"/>
  <c r="H342" i="4"/>
  <c r="H341" i="6" s="1"/>
  <c r="H141" i="4"/>
  <c r="H141" i="6" s="1"/>
  <c r="H40" i="4"/>
  <c r="H40" i="6" s="1"/>
  <c r="H443" i="4"/>
  <c r="H441" i="6" s="1"/>
  <c r="H241" i="4"/>
  <c r="H241" i="6" s="1"/>
  <c r="Q343" i="4"/>
  <c r="Q342" i="6" s="1"/>
  <c r="Q142" i="4"/>
  <c r="Q142" i="6" s="1"/>
  <c r="Q41" i="4"/>
  <c r="Q41" i="6" s="1"/>
  <c r="Q444" i="4"/>
  <c r="Q442" i="6" s="1"/>
  <c r="Q242" i="4"/>
  <c r="Q242" i="6" s="1"/>
  <c r="K345" i="4"/>
  <c r="K344" i="6" s="1"/>
  <c r="K144" i="4"/>
  <c r="K144" i="6" s="1"/>
  <c r="K43" i="4"/>
  <c r="K43" i="6" s="1"/>
  <c r="K244" i="4"/>
  <c r="K244" i="6" s="1"/>
  <c r="K446" i="4"/>
  <c r="K444" i="6" s="1"/>
  <c r="E347" i="4"/>
  <c r="E346" i="6" s="1"/>
  <c r="E146" i="4"/>
  <c r="E146" i="6" s="1"/>
  <c r="E45" i="4"/>
  <c r="E45" i="6" s="1"/>
  <c r="E448" i="4"/>
  <c r="E446" i="6" s="1"/>
  <c r="E246" i="4"/>
  <c r="E246" i="6" s="1"/>
  <c r="F348" i="4"/>
  <c r="F347" i="6" s="1"/>
  <c r="F147" i="4"/>
  <c r="F147" i="6" s="1"/>
  <c r="F46" i="4"/>
  <c r="F46" i="6" s="1"/>
  <c r="F449" i="4"/>
  <c r="F447" i="6" s="1"/>
  <c r="F247" i="4"/>
  <c r="F247" i="6" s="1"/>
  <c r="O349" i="4"/>
  <c r="O348" i="6" s="1"/>
  <c r="O148" i="4"/>
  <c r="O148" i="6" s="1"/>
  <c r="O47" i="4"/>
  <c r="O47" i="6" s="1"/>
  <c r="O248" i="4"/>
  <c r="O248" i="6" s="1"/>
  <c r="O450" i="4"/>
  <c r="O448" i="6" s="1"/>
  <c r="H309" i="4"/>
  <c r="H308" i="6" s="1"/>
  <c r="H410" i="4"/>
  <c r="H408" i="6" s="1"/>
  <c r="H108" i="4"/>
  <c r="H108" i="6" s="1"/>
  <c r="H208" i="4"/>
  <c r="H208" i="6" s="1"/>
  <c r="H7" i="4"/>
  <c r="H7" i="6" s="1"/>
  <c r="J311" i="4"/>
  <c r="J310" i="6" s="1"/>
  <c r="J412" i="4"/>
  <c r="J410" i="6" s="1"/>
  <c r="J110" i="4"/>
  <c r="J110" i="6" s="1"/>
  <c r="J9" i="4"/>
  <c r="J9" i="6" s="1"/>
  <c r="J210" i="4"/>
  <c r="J210" i="6" s="1"/>
  <c r="D313" i="4"/>
  <c r="D312" i="6" s="1"/>
  <c r="D212" i="4"/>
  <c r="D212" i="6" s="1"/>
  <c r="D112" i="4"/>
  <c r="D112" i="6" s="1"/>
  <c r="D11" i="4"/>
  <c r="D11" i="6" s="1"/>
  <c r="D414" i="4"/>
  <c r="D412" i="6" s="1"/>
  <c r="E314" i="4"/>
  <c r="E313" i="6" s="1"/>
  <c r="E12" i="4"/>
  <c r="E12" i="6" s="1"/>
  <c r="E415" i="4"/>
  <c r="E413" i="6" s="1"/>
  <c r="E113" i="4"/>
  <c r="E113" i="6" s="1"/>
  <c r="E213" i="4"/>
  <c r="E213" i="6" s="1"/>
  <c r="F315" i="4"/>
  <c r="F314" i="6" s="1"/>
  <c r="F214" i="4"/>
  <c r="F214" i="6" s="1"/>
  <c r="F13" i="4"/>
  <c r="F13" i="6" s="1"/>
  <c r="F416" i="4"/>
  <c r="F414" i="6" s="1"/>
  <c r="F114" i="4"/>
  <c r="F114" i="6" s="1"/>
  <c r="O316" i="4"/>
  <c r="O315" i="6" s="1"/>
  <c r="O215" i="4"/>
  <c r="O215" i="6" s="1"/>
  <c r="O417" i="4"/>
  <c r="O415" i="6" s="1"/>
  <c r="O14" i="4"/>
  <c r="O14" i="6" s="1"/>
  <c r="O115" i="4"/>
  <c r="O115" i="6" s="1"/>
  <c r="I318" i="4"/>
  <c r="I317" i="6" s="1"/>
  <c r="I16" i="4"/>
  <c r="I16" i="6" s="1"/>
  <c r="I419" i="4"/>
  <c r="I417" i="6" s="1"/>
  <c r="I117" i="4"/>
  <c r="I117" i="6" s="1"/>
  <c r="I217" i="4"/>
  <c r="I217" i="6" s="1"/>
  <c r="R319" i="4"/>
  <c r="R318" i="6" s="1"/>
  <c r="R420" i="4"/>
  <c r="R418" i="6" s="1"/>
  <c r="R118" i="4"/>
  <c r="R118" i="6" s="1"/>
  <c r="R218" i="4"/>
  <c r="R218" i="6" s="1"/>
  <c r="R17" i="4"/>
  <c r="R17" i="6" s="1"/>
  <c r="E322" i="4"/>
  <c r="E321" i="6" s="1"/>
  <c r="E423" i="4"/>
  <c r="E421" i="6" s="1"/>
  <c r="E121" i="4"/>
  <c r="E121" i="6" s="1"/>
  <c r="E20" i="4"/>
  <c r="E20" i="6" s="1"/>
  <c r="E221" i="4"/>
  <c r="E221" i="6" s="1"/>
  <c r="N323" i="4"/>
  <c r="N322" i="6" s="1"/>
  <c r="N222" i="4"/>
  <c r="N222" i="6" s="1"/>
  <c r="N21" i="4"/>
  <c r="N21" i="6" s="1"/>
  <c r="N424" i="4"/>
  <c r="N422" i="6" s="1"/>
  <c r="N122" i="4"/>
  <c r="N122" i="6" s="1"/>
  <c r="H325" i="4"/>
  <c r="H324" i="6" s="1"/>
  <c r="H224" i="4"/>
  <c r="H224" i="6" s="1"/>
  <c r="H23" i="4"/>
  <c r="H23" i="6" s="1"/>
  <c r="H426" i="4"/>
  <c r="H424" i="6" s="1"/>
  <c r="H124" i="4"/>
  <c r="H124" i="6" s="1"/>
  <c r="Q326" i="4"/>
  <c r="Q325" i="6" s="1"/>
  <c r="Q24" i="4"/>
  <c r="Q24" i="6" s="1"/>
  <c r="Q427" i="4"/>
  <c r="Q425" i="6" s="1"/>
  <c r="Q125" i="4"/>
  <c r="Q125" i="6" s="1"/>
  <c r="Q225" i="4"/>
  <c r="Q225" i="6" s="1"/>
  <c r="D329" i="4"/>
  <c r="D328" i="6" s="1"/>
  <c r="D430" i="4"/>
  <c r="D428" i="6" s="1"/>
  <c r="D128" i="4"/>
  <c r="D128" i="6" s="1"/>
  <c r="D27" i="4"/>
  <c r="D27" i="6" s="1"/>
  <c r="D228" i="4"/>
  <c r="D228" i="6" s="1"/>
  <c r="F331" i="4"/>
  <c r="F330" i="6" s="1"/>
  <c r="F29" i="4"/>
  <c r="F29" i="6" s="1"/>
  <c r="F432" i="4"/>
  <c r="F430" i="6" s="1"/>
  <c r="F230" i="4"/>
  <c r="F230" i="6" s="1"/>
  <c r="F130" i="4"/>
  <c r="F130" i="6" s="1"/>
  <c r="P333" i="4"/>
  <c r="P332" i="6" s="1"/>
  <c r="P232" i="4"/>
  <c r="P232" i="6" s="1"/>
  <c r="P31" i="4"/>
  <c r="P31" i="6" s="1"/>
  <c r="P132" i="4"/>
  <c r="P132" i="6" s="1"/>
  <c r="P434" i="4"/>
  <c r="P432" i="6" s="1"/>
  <c r="J107" i="4"/>
  <c r="J107" i="6" s="1"/>
  <c r="J308" i="4"/>
  <c r="J307" i="6" s="1"/>
  <c r="J207" i="4"/>
  <c r="J207" i="6" s="1"/>
  <c r="J6" i="4"/>
  <c r="J6" i="6" s="1"/>
  <c r="J409" i="4"/>
  <c r="J407" i="6" s="1"/>
  <c r="K108" i="4"/>
  <c r="K108" i="6" s="1"/>
  <c r="K309" i="4"/>
  <c r="K308" i="6" s="1"/>
  <c r="K7" i="4"/>
  <c r="K7" i="6" s="1"/>
  <c r="K410" i="4"/>
  <c r="K408" i="6" s="1"/>
  <c r="K208" i="4"/>
  <c r="K208" i="6" s="1"/>
  <c r="L109" i="4"/>
  <c r="L109" i="6" s="1"/>
  <c r="L310" i="4"/>
  <c r="L309" i="6" s="1"/>
  <c r="L209" i="4"/>
  <c r="L209" i="6" s="1"/>
  <c r="L411" i="4"/>
  <c r="L409" i="6" s="1"/>
  <c r="L8" i="4"/>
  <c r="L8" i="6" s="1"/>
  <c r="M110" i="4"/>
  <c r="M110" i="6" s="1"/>
  <c r="M311" i="4"/>
  <c r="M310" i="6" s="1"/>
  <c r="M210" i="4"/>
  <c r="M210" i="6" s="1"/>
  <c r="M9" i="4"/>
  <c r="M9" i="6" s="1"/>
  <c r="M412" i="4"/>
  <c r="M410" i="6" s="1"/>
  <c r="N111" i="4"/>
  <c r="N111" i="6" s="1"/>
  <c r="N312" i="4"/>
  <c r="N311" i="6" s="1"/>
  <c r="N211" i="4"/>
  <c r="N211" i="6" s="1"/>
  <c r="N10" i="4"/>
  <c r="N10" i="6" s="1"/>
  <c r="N413" i="4"/>
  <c r="N411" i="6" s="1"/>
  <c r="O112" i="4"/>
  <c r="O112" i="6" s="1"/>
  <c r="O313" i="4"/>
  <c r="O312" i="6" s="1"/>
  <c r="O11" i="4"/>
  <c r="O11" i="6" s="1"/>
  <c r="O414" i="4"/>
  <c r="O412" i="6" s="1"/>
  <c r="O212" i="4"/>
  <c r="O212" i="6" s="1"/>
  <c r="P113" i="4"/>
  <c r="P113" i="6" s="1"/>
  <c r="P314" i="4"/>
  <c r="P313" i="6" s="1"/>
  <c r="P415" i="4"/>
  <c r="P413" i="6" s="1"/>
  <c r="P213" i="4"/>
  <c r="P213" i="6" s="1"/>
  <c r="P12" i="4"/>
  <c r="P12" i="6" s="1"/>
  <c r="Q114" i="4"/>
  <c r="Q114" i="6" s="1"/>
  <c r="Q315" i="4"/>
  <c r="Q314" i="6" s="1"/>
  <c r="Q214" i="4"/>
  <c r="Q214" i="6" s="1"/>
  <c r="Q13" i="4"/>
  <c r="Q13" i="6" s="1"/>
  <c r="Q416" i="4"/>
  <c r="Q414" i="6" s="1"/>
  <c r="R115" i="4"/>
  <c r="R115" i="6" s="1"/>
  <c r="R316" i="4"/>
  <c r="R315" i="6" s="1"/>
  <c r="R215" i="4"/>
  <c r="R215" i="6" s="1"/>
  <c r="R14" i="4"/>
  <c r="R14" i="6" s="1"/>
  <c r="R417" i="4"/>
  <c r="R415" i="6" s="1"/>
  <c r="D117" i="4"/>
  <c r="D117" i="6" s="1"/>
  <c r="D318" i="4"/>
  <c r="D317" i="6" s="1"/>
  <c r="D16" i="4"/>
  <c r="D16" i="6" s="1"/>
  <c r="D419" i="4"/>
  <c r="D417" i="6" s="1"/>
  <c r="D217" i="4"/>
  <c r="D217" i="6" s="1"/>
  <c r="E118" i="4"/>
  <c r="E118" i="6" s="1"/>
  <c r="E319" i="4"/>
  <c r="E318" i="6" s="1"/>
  <c r="E218" i="4"/>
  <c r="E218" i="6" s="1"/>
  <c r="E420" i="4"/>
  <c r="E418" i="6" s="1"/>
  <c r="E17" i="4"/>
  <c r="E17" i="6" s="1"/>
  <c r="F119" i="4"/>
  <c r="F119" i="6" s="1"/>
  <c r="F320" i="4"/>
  <c r="F319" i="6" s="1"/>
  <c r="F219" i="4"/>
  <c r="F219" i="6" s="1"/>
  <c r="F18" i="4"/>
  <c r="F18" i="6" s="1"/>
  <c r="F421" i="4"/>
  <c r="F419" i="6" s="1"/>
  <c r="G120" i="4"/>
  <c r="G120" i="6" s="1"/>
  <c r="G321" i="4"/>
  <c r="G320" i="6" s="1"/>
  <c r="G220" i="4"/>
  <c r="G220" i="6" s="1"/>
  <c r="G422" i="4"/>
  <c r="G420" i="6" s="1"/>
  <c r="G19" i="4"/>
  <c r="G19" i="6" s="1"/>
  <c r="H121" i="4"/>
  <c r="H121" i="6" s="1"/>
  <c r="H322" i="4"/>
  <c r="H321" i="6" s="1"/>
  <c r="H423" i="4"/>
  <c r="H421" i="6" s="1"/>
  <c r="H221" i="4"/>
  <c r="H221" i="6" s="1"/>
  <c r="H20" i="4"/>
  <c r="H20" i="6" s="1"/>
  <c r="I122" i="4"/>
  <c r="I122" i="6" s="1"/>
  <c r="I323" i="4"/>
  <c r="I322" i="6" s="1"/>
  <c r="I21" i="4"/>
  <c r="I21" i="6" s="1"/>
  <c r="I424" i="4"/>
  <c r="I422" i="6" s="1"/>
  <c r="I222" i="4"/>
  <c r="I222" i="6" s="1"/>
  <c r="J123" i="4"/>
  <c r="J123" i="6" s="1"/>
  <c r="J324" i="4"/>
  <c r="J323" i="6" s="1"/>
  <c r="J223" i="4"/>
  <c r="J223" i="6" s="1"/>
  <c r="J22" i="4"/>
  <c r="J22" i="6" s="1"/>
  <c r="J425" i="4"/>
  <c r="J423" i="6" s="1"/>
  <c r="K124" i="4"/>
  <c r="K124" i="6" s="1"/>
  <c r="K325" i="4"/>
  <c r="K324" i="6" s="1"/>
  <c r="K224" i="4"/>
  <c r="K224" i="6" s="1"/>
  <c r="K23" i="4"/>
  <c r="K23" i="6" s="1"/>
  <c r="K426" i="4"/>
  <c r="K424" i="6" s="1"/>
  <c r="L125" i="4"/>
  <c r="L125" i="6" s="1"/>
  <c r="L326" i="4"/>
  <c r="L325" i="6" s="1"/>
  <c r="L427" i="4"/>
  <c r="L425" i="6" s="1"/>
  <c r="L225" i="4"/>
  <c r="L225" i="6" s="1"/>
  <c r="L24" i="4"/>
  <c r="L24" i="6" s="1"/>
  <c r="M126" i="4"/>
  <c r="M126" i="6" s="1"/>
  <c r="M327" i="4"/>
  <c r="M326" i="6" s="1"/>
  <c r="M25" i="4"/>
  <c r="M25" i="6" s="1"/>
  <c r="M428" i="4"/>
  <c r="M426" i="6" s="1"/>
  <c r="M226" i="4"/>
  <c r="M226" i="6" s="1"/>
  <c r="N127" i="4"/>
  <c r="N127" i="6" s="1"/>
  <c r="N328" i="4"/>
  <c r="N327" i="6" s="1"/>
  <c r="N227" i="4"/>
  <c r="N227" i="6" s="1"/>
  <c r="N26" i="4"/>
  <c r="N26" i="6" s="1"/>
  <c r="N429" i="4"/>
  <c r="N427" i="6" s="1"/>
  <c r="O128" i="4"/>
  <c r="O128" i="6" s="1"/>
  <c r="O329" i="4"/>
  <c r="O328" i="6" s="1"/>
  <c r="O228" i="4"/>
  <c r="O228" i="6" s="1"/>
  <c r="O27" i="4"/>
  <c r="O27" i="6" s="1"/>
  <c r="O430" i="4"/>
  <c r="O428" i="6" s="1"/>
  <c r="P129" i="4"/>
  <c r="P129" i="6" s="1"/>
  <c r="P330" i="4"/>
  <c r="P329" i="6" s="1"/>
  <c r="P431" i="4"/>
  <c r="P429" i="6" s="1"/>
  <c r="P229" i="4"/>
  <c r="P229" i="6" s="1"/>
  <c r="P28" i="4"/>
  <c r="P28" i="6" s="1"/>
  <c r="Q130" i="4"/>
  <c r="Q130" i="6" s="1"/>
  <c r="Q331" i="4"/>
  <c r="Q330" i="6" s="1"/>
  <c r="Q29" i="4"/>
  <c r="Q29" i="6" s="1"/>
  <c r="Q230" i="4"/>
  <c r="Q230" i="6" s="1"/>
  <c r="Q432" i="4"/>
  <c r="Q430" i="6" s="1"/>
  <c r="R131" i="4"/>
  <c r="R131" i="6" s="1"/>
  <c r="R332" i="4"/>
  <c r="R331" i="6" s="1"/>
  <c r="R231" i="4"/>
  <c r="R231" i="6" s="1"/>
  <c r="R30" i="4"/>
  <c r="R30" i="6" s="1"/>
  <c r="R433" i="4"/>
  <c r="R431" i="6" s="1"/>
  <c r="D133" i="4"/>
  <c r="D133" i="6" s="1"/>
  <c r="D334" i="4"/>
  <c r="D333" i="6" s="1"/>
  <c r="D233" i="4"/>
  <c r="D233" i="6" s="1"/>
  <c r="D32" i="4"/>
  <c r="D32" i="6" s="1"/>
  <c r="D435" i="4"/>
  <c r="D433" i="6" s="1"/>
  <c r="E134" i="4"/>
  <c r="E134" i="6" s="1"/>
  <c r="E335" i="4"/>
  <c r="E334" i="6" s="1"/>
  <c r="E436" i="4"/>
  <c r="E434" i="6" s="1"/>
  <c r="E234" i="4"/>
  <c r="E234" i="6" s="1"/>
  <c r="E33" i="4"/>
  <c r="E33" i="6" s="1"/>
  <c r="F135" i="4"/>
  <c r="F135" i="6" s="1"/>
  <c r="F336" i="4"/>
  <c r="F335" i="6" s="1"/>
  <c r="F34" i="4"/>
  <c r="F34" i="6" s="1"/>
  <c r="F235" i="4"/>
  <c r="F235" i="6" s="1"/>
  <c r="F437" i="4"/>
  <c r="F435" i="6" s="1"/>
  <c r="N135" i="4"/>
  <c r="N135" i="6" s="1"/>
  <c r="N336" i="4"/>
  <c r="N335" i="6" s="1"/>
  <c r="N437" i="4"/>
  <c r="N435" i="6" s="1"/>
  <c r="N34" i="4"/>
  <c r="N34" i="6" s="1"/>
  <c r="N235" i="4"/>
  <c r="N235" i="6" s="1"/>
  <c r="O136" i="4"/>
  <c r="O136" i="6" s="1"/>
  <c r="O337" i="4"/>
  <c r="O336" i="6" s="1"/>
  <c r="O438" i="4"/>
  <c r="O436" i="6" s="1"/>
  <c r="O35" i="4"/>
  <c r="O35" i="6" s="1"/>
  <c r="O236" i="4"/>
  <c r="O236" i="6" s="1"/>
  <c r="P137" i="4"/>
  <c r="P137" i="6" s="1"/>
  <c r="P338" i="4"/>
  <c r="P337" i="6" s="1"/>
  <c r="P439" i="4"/>
  <c r="P437" i="6" s="1"/>
  <c r="P36" i="4"/>
  <c r="P36" i="6" s="1"/>
  <c r="P237" i="4"/>
  <c r="P237" i="6" s="1"/>
  <c r="Q138" i="4"/>
  <c r="Q138" i="6" s="1"/>
  <c r="Q339" i="4"/>
  <c r="Q338" i="6" s="1"/>
  <c r="Q238" i="4"/>
  <c r="Q238" i="6" s="1"/>
  <c r="Q37" i="4"/>
  <c r="Q37" i="6" s="1"/>
  <c r="Q440" i="4"/>
  <c r="Q438" i="6" s="1"/>
  <c r="R139" i="4"/>
  <c r="R139" i="6" s="1"/>
  <c r="R340" i="4"/>
  <c r="R339" i="6" s="1"/>
  <c r="R441" i="4"/>
  <c r="R439" i="6" s="1"/>
  <c r="R38" i="4"/>
  <c r="R38" i="6" s="1"/>
  <c r="R239" i="4"/>
  <c r="R239" i="6" s="1"/>
  <c r="D141" i="4"/>
  <c r="D141" i="6" s="1"/>
  <c r="D342" i="4"/>
  <c r="D341" i="6" s="1"/>
  <c r="D443" i="4"/>
  <c r="D441" i="6" s="1"/>
  <c r="D40" i="4"/>
  <c r="D40" i="6" s="1"/>
  <c r="D241" i="4"/>
  <c r="D241" i="6" s="1"/>
  <c r="L141" i="4"/>
  <c r="L141" i="6" s="1"/>
  <c r="L342" i="4"/>
  <c r="L341" i="6" s="1"/>
  <c r="L241" i="4"/>
  <c r="L241" i="6" s="1"/>
  <c r="L40" i="4"/>
  <c r="L40" i="6" s="1"/>
  <c r="L443" i="4"/>
  <c r="L441" i="6" s="1"/>
  <c r="M142" i="4"/>
  <c r="M142" i="6" s="1"/>
  <c r="M343" i="4"/>
  <c r="M342" i="6" s="1"/>
  <c r="M444" i="4"/>
  <c r="M442" i="6" s="1"/>
  <c r="M242" i="4"/>
  <c r="M242" i="6" s="1"/>
  <c r="M41" i="4"/>
  <c r="M41" i="6" s="1"/>
  <c r="N143" i="4"/>
  <c r="N143" i="6" s="1"/>
  <c r="N344" i="4"/>
  <c r="N343" i="6" s="1"/>
  <c r="N42" i="4"/>
  <c r="N42" i="6" s="1"/>
  <c r="N243" i="4"/>
  <c r="N243" i="6" s="1"/>
  <c r="N445" i="4"/>
  <c r="N443" i="6" s="1"/>
  <c r="O144" i="4"/>
  <c r="O144" i="6" s="1"/>
  <c r="O345" i="4"/>
  <c r="O344" i="6" s="1"/>
  <c r="O244" i="4"/>
  <c r="O244" i="6" s="1"/>
  <c r="O43" i="4"/>
  <c r="O43" i="6" s="1"/>
  <c r="O446" i="4"/>
  <c r="O444" i="6" s="1"/>
  <c r="P145" i="4"/>
  <c r="P145" i="6" s="1"/>
  <c r="P346" i="4"/>
  <c r="P345" i="6" s="1"/>
  <c r="P44" i="4"/>
  <c r="P44" i="6" s="1"/>
  <c r="P245" i="4"/>
  <c r="P245" i="6" s="1"/>
  <c r="P447" i="4"/>
  <c r="P445" i="6" s="1"/>
  <c r="J147" i="4"/>
  <c r="J147" i="6" s="1"/>
  <c r="J348" i="4"/>
  <c r="J347" i="6" s="1"/>
  <c r="J247" i="4"/>
  <c r="J247" i="6" s="1"/>
  <c r="J46" i="4"/>
  <c r="J46" i="6" s="1"/>
  <c r="J449" i="4"/>
  <c r="J447" i="6" s="1"/>
  <c r="K148" i="4"/>
  <c r="K148" i="6" s="1"/>
  <c r="K349" i="4"/>
  <c r="K348" i="6" s="1"/>
  <c r="K450" i="4"/>
  <c r="K448" i="6" s="1"/>
  <c r="K47" i="4"/>
  <c r="K47" i="6" s="1"/>
  <c r="K248" i="4"/>
  <c r="K248" i="6" s="1"/>
  <c r="K107" i="4"/>
  <c r="K107" i="6" s="1"/>
  <c r="K409" i="4"/>
  <c r="K407" i="6" s="1"/>
  <c r="K308" i="4"/>
  <c r="K307" i="6" s="1"/>
  <c r="K207" i="4"/>
  <c r="K207" i="6" s="1"/>
  <c r="K6" i="4"/>
  <c r="K6" i="6" s="1"/>
  <c r="L108" i="4"/>
  <c r="L108" i="6" s="1"/>
  <c r="L7" i="4"/>
  <c r="L7" i="6" s="1"/>
  <c r="L410" i="4"/>
  <c r="L408" i="6" s="1"/>
  <c r="L208" i="4"/>
  <c r="L208" i="6" s="1"/>
  <c r="L309" i="4"/>
  <c r="L308" i="6" s="1"/>
  <c r="M109" i="4"/>
  <c r="M109" i="6" s="1"/>
  <c r="M310" i="4"/>
  <c r="M309" i="6" s="1"/>
  <c r="M411" i="4"/>
  <c r="M409" i="6" s="1"/>
  <c r="M209" i="4"/>
  <c r="M209" i="6" s="1"/>
  <c r="M8" i="4"/>
  <c r="M8" i="6" s="1"/>
  <c r="N110" i="4"/>
  <c r="N110" i="6" s="1"/>
  <c r="N210" i="4"/>
  <c r="N210" i="6" s="1"/>
  <c r="N412" i="4"/>
  <c r="N410" i="6" s="1"/>
  <c r="N9" i="4"/>
  <c r="N9" i="6" s="1"/>
  <c r="N311" i="4"/>
  <c r="N310" i="6" s="1"/>
  <c r="O111" i="4"/>
  <c r="O111" i="6" s="1"/>
  <c r="O413" i="4"/>
  <c r="O411" i="6" s="1"/>
  <c r="O312" i="4"/>
  <c r="O311" i="6" s="1"/>
  <c r="O211" i="4"/>
  <c r="O211" i="6" s="1"/>
  <c r="O10" i="4"/>
  <c r="O10" i="6" s="1"/>
  <c r="P112" i="4"/>
  <c r="P112" i="6" s="1"/>
  <c r="P414" i="4"/>
  <c r="P412" i="6" s="1"/>
  <c r="P11" i="4"/>
  <c r="P11" i="6" s="1"/>
  <c r="P212" i="4"/>
  <c r="P212" i="6" s="1"/>
  <c r="P313" i="4"/>
  <c r="P312" i="6" s="1"/>
  <c r="Q113" i="4"/>
  <c r="Q113" i="6" s="1"/>
  <c r="Q314" i="4"/>
  <c r="Q313" i="6" s="1"/>
  <c r="Q415" i="4"/>
  <c r="Q413" i="6" s="1"/>
  <c r="Q213" i="4"/>
  <c r="Q213" i="6" s="1"/>
  <c r="Q12" i="4"/>
  <c r="Q12" i="6" s="1"/>
  <c r="R114" i="4"/>
  <c r="R114" i="6" s="1"/>
  <c r="R214" i="4"/>
  <c r="R214" i="6" s="1"/>
  <c r="R13" i="4"/>
  <c r="R13" i="6" s="1"/>
  <c r="R315" i="4"/>
  <c r="R314" i="6" s="1"/>
  <c r="R416" i="4"/>
  <c r="R414" i="6" s="1"/>
  <c r="D116" i="4"/>
  <c r="D116" i="6" s="1"/>
  <c r="D418" i="4"/>
  <c r="D416" i="6" s="1"/>
  <c r="D317" i="4"/>
  <c r="D316" i="6" s="1"/>
  <c r="D216" i="4"/>
  <c r="D216" i="6" s="1"/>
  <c r="D15" i="4"/>
  <c r="D15" i="6" s="1"/>
  <c r="L116" i="4"/>
  <c r="L116" i="6" s="1"/>
  <c r="L216" i="4"/>
  <c r="L216" i="6" s="1"/>
  <c r="L317" i="4"/>
  <c r="L316" i="6" s="1"/>
  <c r="L15" i="4"/>
  <c r="L15" i="6" s="1"/>
  <c r="L418" i="4"/>
  <c r="L416" i="6" s="1"/>
  <c r="M117" i="4"/>
  <c r="M117" i="6" s="1"/>
  <c r="M217" i="4"/>
  <c r="M217" i="6" s="1"/>
  <c r="M318" i="4"/>
  <c r="M317" i="6" s="1"/>
  <c r="M419" i="4"/>
  <c r="M417" i="6" s="1"/>
  <c r="M16" i="4"/>
  <c r="M16" i="6" s="1"/>
  <c r="G119" i="4"/>
  <c r="G119" i="6" s="1"/>
  <c r="G219" i="4"/>
  <c r="G219" i="6" s="1"/>
  <c r="G320" i="4"/>
  <c r="G319" i="6" s="1"/>
  <c r="G18" i="4"/>
  <c r="G18" i="6" s="1"/>
  <c r="G421" i="4"/>
  <c r="G419" i="6" s="1"/>
  <c r="H120" i="4"/>
  <c r="H120" i="6" s="1"/>
  <c r="H422" i="4"/>
  <c r="H420" i="6" s="1"/>
  <c r="H321" i="4"/>
  <c r="H320" i="6" s="1"/>
  <c r="H220" i="4"/>
  <c r="H220" i="6" s="1"/>
  <c r="H19" i="4"/>
  <c r="H19" i="6" s="1"/>
  <c r="I121" i="4"/>
  <c r="I121" i="6" s="1"/>
  <c r="I423" i="4"/>
  <c r="I421" i="6" s="1"/>
  <c r="I221" i="4"/>
  <c r="I221" i="6" s="1"/>
  <c r="I20" i="4"/>
  <c r="I20" i="6" s="1"/>
  <c r="I322" i="4"/>
  <c r="I321" i="6" s="1"/>
  <c r="J122" i="4"/>
  <c r="J122" i="6" s="1"/>
  <c r="J323" i="4"/>
  <c r="J322" i="6" s="1"/>
  <c r="J424" i="4"/>
  <c r="J422" i="6" s="1"/>
  <c r="J222" i="4"/>
  <c r="J222" i="6" s="1"/>
  <c r="J21" i="4"/>
  <c r="J21" i="6" s="1"/>
  <c r="K123" i="4"/>
  <c r="K123" i="6" s="1"/>
  <c r="K223" i="4"/>
  <c r="K223" i="6" s="1"/>
  <c r="K22" i="4"/>
  <c r="K22" i="6" s="1"/>
  <c r="K324" i="4"/>
  <c r="K323" i="6" s="1"/>
  <c r="K425" i="4"/>
  <c r="K423" i="6" s="1"/>
  <c r="L124" i="4"/>
  <c r="L124" i="6" s="1"/>
  <c r="L426" i="4"/>
  <c r="L424" i="6" s="1"/>
  <c r="L325" i="4"/>
  <c r="L324" i="6" s="1"/>
  <c r="L23" i="4"/>
  <c r="L23" i="6" s="1"/>
  <c r="L224" i="4"/>
  <c r="L224" i="6" s="1"/>
  <c r="M125" i="4"/>
  <c r="M125" i="6" s="1"/>
  <c r="M427" i="4"/>
  <c r="M425" i="6" s="1"/>
  <c r="M225" i="4"/>
  <c r="M225" i="6" s="1"/>
  <c r="M326" i="4"/>
  <c r="M325" i="6" s="1"/>
  <c r="M24" i="4"/>
  <c r="M24" i="6" s="1"/>
  <c r="N126" i="4"/>
  <c r="N126" i="6" s="1"/>
  <c r="N327" i="4"/>
  <c r="N326" i="6" s="1"/>
  <c r="N428" i="4"/>
  <c r="N426" i="6" s="1"/>
  <c r="N25" i="4"/>
  <c r="N25" i="6" s="1"/>
  <c r="N226" i="4"/>
  <c r="N226" i="6" s="1"/>
  <c r="H128" i="4"/>
  <c r="H128" i="6" s="1"/>
  <c r="H329" i="4"/>
  <c r="H328" i="6" s="1"/>
  <c r="H228" i="4"/>
  <c r="H228" i="6" s="1"/>
  <c r="H27" i="4"/>
  <c r="H27" i="6" s="1"/>
  <c r="H430" i="4"/>
  <c r="H428" i="6" s="1"/>
  <c r="I129" i="4"/>
  <c r="I129" i="6" s="1"/>
  <c r="I229" i="4"/>
  <c r="I229" i="6" s="1"/>
  <c r="I330" i="4"/>
  <c r="I329" i="6" s="1"/>
  <c r="I431" i="4"/>
  <c r="I429" i="6" s="1"/>
  <c r="I28" i="4"/>
  <c r="I28" i="6" s="1"/>
  <c r="J130" i="4"/>
  <c r="J130" i="6" s="1"/>
  <c r="J230" i="4"/>
  <c r="J230" i="6" s="1"/>
  <c r="J331" i="4"/>
  <c r="J330" i="6" s="1"/>
  <c r="J29" i="4"/>
  <c r="J29" i="6" s="1"/>
  <c r="J432" i="4"/>
  <c r="J430" i="6" s="1"/>
  <c r="K131" i="4"/>
  <c r="K131" i="6" s="1"/>
  <c r="K433" i="4"/>
  <c r="K431" i="6" s="1"/>
  <c r="K231" i="4"/>
  <c r="K231" i="6" s="1"/>
  <c r="K332" i="4"/>
  <c r="K331" i="6" s="1"/>
  <c r="K30" i="4"/>
  <c r="K30" i="6" s="1"/>
  <c r="L132" i="4"/>
  <c r="L132" i="6" s="1"/>
  <c r="L333" i="4"/>
  <c r="L332" i="6" s="1"/>
  <c r="L232" i="4"/>
  <c r="L232" i="6" s="1"/>
  <c r="L434" i="4"/>
  <c r="L432" i="6" s="1"/>
  <c r="L31" i="4"/>
  <c r="L31" i="6" s="1"/>
  <c r="M133" i="4"/>
  <c r="M133" i="6" s="1"/>
  <c r="M233" i="4"/>
  <c r="M233" i="6" s="1"/>
  <c r="M334" i="4"/>
  <c r="M333" i="6" s="1"/>
  <c r="M435" i="4"/>
  <c r="M433" i="6" s="1"/>
  <c r="M32" i="4"/>
  <c r="M32" i="6" s="1"/>
  <c r="F134" i="4"/>
  <c r="F134" i="6" s="1"/>
  <c r="F436" i="4"/>
  <c r="F434" i="6" s="1"/>
  <c r="F234" i="4"/>
  <c r="F234" i="6" s="1"/>
  <c r="F335" i="4"/>
  <c r="F334" i="6" s="1"/>
  <c r="F33" i="4"/>
  <c r="F33" i="6" s="1"/>
  <c r="G135" i="4"/>
  <c r="G135" i="6" s="1"/>
  <c r="G336" i="4"/>
  <c r="G335" i="6" s="1"/>
  <c r="G437" i="4"/>
  <c r="G435" i="6" s="1"/>
  <c r="G235" i="4"/>
  <c r="G235" i="6" s="1"/>
  <c r="G34" i="4"/>
  <c r="G34" i="6" s="1"/>
  <c r="H136" i="4"/>
  <c r="H136" i="6" s="1"/>
  <c r="H236" i="4"/>
  <c r="H236" i="6" s="1"/>
  <c r="H35" i="4"/>
  <c r="H35" i="6" s="1"/>
  <c r="H337" i="4"/>
  <c r="H336" i="6" s="1"/>
  <c r="H438" i="4"/>
  <c r="H436" i="6" s="1"/>
  <c r="I137" i="4"/>
  <c r="I137" i="6" s="1"/>
  <c r="I439" i="4"/>
  <c r="I437" i="6" s="1"/>
  <c r="I338" i="4"/>
  <c r="I337" i="6" s="1"/>
  <c r="I36" i="4"/>
  <c r="I36" i="6" s="1"/>
  <c r="I237" i="4"/>
  <c r="I237" i="6" s="1"/>
  <c r="J138" i="4"/>
  <c r="J138" i="6" s="1"/>
  <c r="J440" i="4"/>
  <c r="J438" i="6" s="1"/>
  <c r="J238" i="4"/>
  <c r="J238" i="6" s="1"/>
  <c r="J339" i="4"/>
  <c r="J338" i="6" s="1"/>
  <c r="J37" i="4"/>
  <c r="J37" i="6" s="1"/>
  <c r="D140" i="4"/>
  <c r="D140" i="6" s="1"/>
  <c r="D442" i="4"/>
  <c r="D440" i="6" s="1"/>
  <c r="D240" i="4"/>
  <c r="D240" i="6" s="1"/>
  <c r="D39" i="4"/>
  <c r="D39" i="6" s="1"/>
  <c r="D341" i="4"/>
  <c r="D340" i="6" s="1"/>
  <c r="E141" i="4"/>
  <c r="E141" i="6" s="1"/>
  <c r="E342" i="4"/>
  <c r="E341" i="6" s="1"/>
  <c r="E443" i="4"/>
  <c r="E441" i="6" s="1"/>
  <c r="E241" i="4"/>
  <c r="E241" i="6" s="1"/>
  <c r="E40" i="4"/>
  <c r="E40" i="6" s="1"/>
  <c r="F142" i="4"/>
  <c r="F142" i="6" s="1"/>
  <c r="F242" i="4"/>
  <c r="F242" i="6" s="1"/>
  <c r="F343" i="4"/>
  <c r="F342" i="6" s="1"/>
  <c r="F444" i="4"/>
  <c r="F442" i="6" s="1"/>
  <c r="F41" i="4"/>
  <c r="F41" i="6" s="1"/>
  <c r="G143" i="4"/>
  <c r="G143" i="6" s="1"/>
  <c r="G243" i="4"/>
  <c r="G243" i="6" s="1"/>
  <c r="G344" i="4"/>
  <c r="G343" i="6" s="1"/>
  <c r="G42" i="4"/>
  <c r="G42" i="6" s="1"/>
  <c r="G445" i="4"/>
  <c r="G443" i="6" s="1"/>
  <c r="H144" i="4"/>
  <c r="H144" i="6" s="1"/>
  <c r="H446" i="4"/>
  <c r="H444" i="6" s="1"/>
  <c r="H244" i="4"/>
  <c r="H244" i="6" s="1"/>
  <c r="H43" i="4"/>
  <c r="H43" i="6" s="1"/>
  <c r="H345" i="4"/>
  <c r="H344" i="6" s="1"/>
  <c r="I145" i="4"/>
  <c r="I145" i="6" s="1"/>
  <c r="I346" i="4"/>
  <c r="I345" i="6" s="1"/>
  <c r="I245" i="4"/>
  <c r="I245" i="6" s="1"/>
  <c r="I447" i="4"/>
  <c r="I445" i="6" s="1"/>
  <c r="I44" i="4"/>
  <c r="I44" i="6" s="1"/>
  <c r="J146" i="4"/>
  <c r="J146" i="6" s="1"/>
  <c r="J246" i="4"/>
  <c r="J246" i="6" s="1"/>
  <c r="J347" i="4"/>
  <c r="J346" i="6" s="1"/>
  <c r="J448" i="4"/>
  <c r="J446" i="6" s="1"/>
  <c r="J45" i="4"/>
  <c r="J45" i="6" s="1"/>
  <c r="K147" i="4"/>
  <c r="K147" i="6" s="1"/>
  <c r="K348" i="4"/>
  <c r="K347" i="6" s="1"/>
  <c r="K449" i="4"/>
  <c r="K447" i="6" s="1"/>
  <c r="K46" i="4"/>
  <c r="K46" i="6" s="1"/>
  <c r="K247" i="4"/>
  <c r="K247" i="6" s="1"/>
  <c r="L148" i="4"/>
  <c r="L148" i="6" s="1"/>
  <c r="L450" i="4"/>
  <c r="L448" i="6" s="1"/>
  <c r="L248" i="4"/>
  <c r="L248" i="6" s="1"/>
  <c r="L47" i="4"/>
  <c r="L47" i="6" s="1"/>
  <c r="L349" i="4"/>
  <c r="L348" i="6" s="1"/>
  <c r="E207" i="4"/>
  <c r="E207" i="6" s="1"/>
  <c r="E308" i="4"/>
  <c r="E307" i="6" s="1"/>
  <c r="E409" i="4"/>
  <c r="E407" i="6" s="1"/>
  <c r="E107" i="4"/>
  <c r="E107" i="6" s="1"/>
  <c r="E6" i="4"/>
  <c r="E6" i="6" s="1"/>
  <c r="M207" i="4"/>
  <c r="M207" i="6" s="1"/>
  <c r="M6" i="4"/>
  <c r="M6" i="6" s="1"/>
  <c r="M409" i="4"/>
  <c r="M407" i="6" s="1"/>
  <c r="M107" i="4"/>
  <c r="M107" i="6" s="1"/>
  <c r="M308" i="4"/>
  <c r="M307" i="6" s="1"/>
  <c r="F208" i="4"/>
  <c r="F208" i="6" s="1"/>
  <c r="F309" i="4"/>
  <c r="F308" i="6" s="1"/>
  <c r="F108" i="4"/>
  <c r="F108" i="6" s="1"/>
  <c r="F7" i="4"/>
  <c r="F7" i="6" s="1"/>
  <c r="F410" i="4"/>
  <c r="F408" i="6" s="1"/>
  <c r="N208" i="4"/>
  <c r="N208" i="6" s="1"/>
  <c r="N309" i="4"/>
  <c r="N308" i="6" s="1"/>
  <c r="N108" i="4"/>
  <c r="N108" i="6" s="1"/>
  <c r="N7" i="4"/>
  <c r="N7" i="6" s="1"/>
  <c r="N410" i="4"/>
  <c r="N408" i="6" s="1"/>
  <c r="G209" i="4"/>
  <c r="G209" i="6" s="1"/>
  <c r="G411" i="4"/>
  <c r="G409" i="6" s="1"/>
  <c r="G109" i="4"/>
  <c r="G109" i="6" s="1"/>
  <c r="G310" i="4"/>
  <c r="G309" i="6" s="1"/>
  <c r="G8" i="4"/>
  <c r="G8" i="6" s="1"/>
  <c r="O209" i="4"/>
  <c r="O209" i="6" s="1"/>
  <c r="O8" i="4"/>
  <c r="O8" i="6" s="1"/>
  <c r="O411" i="4"/>
  <c r="O409" i="6" s="1"/>
  <c r="O109" i="4"/>
  <c r="O109" i="6" s="1"/>
  <c r="O310" i="4"/>
  <c r="O309" i="6" s="1"/>
  <c r="H210" i="4"/>
  <c r="H210" i="6" s="1"/>
  <c r="H311" i="4"/>
  <c r="H310" i="6" s="1"/>
  <c r="H9" i="4"/>
  <c r="H9" i="6" s="1"/>
  <c r="H412" i="4"/>
  <c r="H410" i="6" s="1"/>
  <c r="H110" i="4"/>
  <c r="H110" i="6" s="1"/>
  <c r="P210" i="4"/>
  <c r="P210" i="6" s="1"/>
  <c r="P110" i="4"/>
  <c r="P110" i="6" s="1"/>
  <c r="P311" i="4"/>
  <c r="P310" i="6" s="1"/>
  <c r="P412" i="4"/>
  <c r="P410" i="6" s="1"/>
  <c r="P9" i="4"/>
  <c r="P9" i="6" s="1"/>
  <c r="I211" i="4"/>
  <c r="I211" i="6" s="1"/>
  <c r="I312" i="4"/>
  <c r="I311" i="6" s="1"/>
  <c r="I413" i="4"/>
  <c r="I411" i="6" s="1"/>
  <c r="I111" i="4"/>
  <c r="I111" i="6" s="1"/>
  <c r="I10" i="4"/>
  <c r="I10" i="6" s="1"/>
  <c r="Q211" i="4"/>
  <c r="Q211" i="6" s="1"/>
  <c r="Q10" i="4"/>
  <c r="Q10" i="6" s="1"/>
  <c r="Q413" i="4"/>
  <c r="Q411" i="6" s="1"/>
  <c r="Q312" i="4"/>
  <c r="Q311" i="6" s="1"/>
  <c r="Q111" i="4"/>
  <c r="Q111" i="6" s="1"/>
  <c r="J212" i="4"/>
  <c r="J212" i="6" s="1"/>
  <c r="J313" i="4"/>
  <c r="J312" i="6" s="1"/>
  <c r="J112" i="4"/>
  <c r="J112" i="6" s="1"/>
  <c r="J11" i="4"/>
  <c r="J11" i="6" s="1"/>
  <c r="J414" i="4"/>
  <c r="J412" i="6" s="1"/>
  <c r="R212" i="4"/>
  <c r="R212" i="6" s="1"/>
  <c r="R313" i="4"/>
  <c r="R312" i="6" s="1"/>
  <c r="R112" i="4"/>
  <c r="R112" i="6" s="1"/>
  <c r="R414" i="4"/>
  <c r="R412" i="6" s="1"/>
  <c r="R11" i="4"/>
  <c r="R11" i="6" s="1"/>
  <c r="K213" i="4"/>
  <c r="K213" i="6" s="1"/>
  <c r="K415" i="4"/>
  <c r="K413" i="6" s="1"/>
  <c r="K113" i="4"/>
  <c r="K113" i="6" s="1"/>
  <c r="K314" i="4"/>
  <c r="K313" i="6" s="1"/>
  <c r="K12" i="4"/>
  <c r="K12" i="6" s="1"/>
  <c r="D214" i="4"/>
  <c r="D214" i="6" s="1"/>
  <c r="D13" i="4"/>
  <c r="D13" i="6" s="1"/>
  <c r="D416" i="4"/>
  <c r="D414" i="6" s="1"/>
  <c r="D315" i="4"/>
  <c r="D314" i="6" s="1"/>
  <c r="D114" i="4"/>
  <c r="D114" i="6" s="1"/>
  <c r="L214" i="4"/>
  <c r="L214" i="6" s="1"/>
  <c r="L315" i="4"/>
  <c r="L314" i="6" s="1"/>
  <c r="L416" i="4"/>
  <c r="L414" i="6" s="1"/>
  <c r="L13" i="4"/>
  <c r="L13" i="6" s="1"/>
  <c r="L114" i="4"/>
  <c r="L114" i="6" s="1"/>
  <c r="E215" i="4"/>
  <c r="E215" i="6" s="1"/>
  <c r="E115" i="4"/>
  <c r="E115" i="6" s="1"/>
  <c r="E316" i="4"/>
  <c r="E315" i="6" s="1"/>
  <c r="E417" i="4"/>
  <c r="E415" i="6" s="1"/>
  <c r="E14" i="4"/>
  <c r="E14" i="6" s="1"/>
  <c r="M215" i="4"/>
  <c r="M215" i="6" s="1"/>
  <c r="M316" i="4"/>
  <c r="M315" i="6" s="1"/>
  <c r="M417" i="4"/>
  <c r="M415" i="6" s="1"/>
  <c r="M14" i="4"/>
  <c r="M14" i="6" s="1"/>
  <c r="M115" i="4"/>
  <c r="M115" i="6" s="1"/>
  <c r="F216" i="4"/>
  <c r="F216" i="6" s="1"/>
  <c r="F15" i="4"/>
  <c r="F15" i="6" s="1"/>
  <c r="F418" i="4"/>
  <c r="F416" i="6" s="1"/>
  <c r="F116" i="4"/>
  <c r="F116" i="6" s="1"/>
  <c r="F317" i="4"/>
  <c r="F316" i="6" s="1"/>
  <c r="N216" i="4"/>
  <c r="N216" i="6" s="1"/>
  <c r="N317" i="4"/>
  <c r="N316" i="6" s="1"/>
  <c r="N116" i="4"/>
  <c r="N116" i="6" s="1"/>
  <c r="N418" i="4"/>
  <c r="N416" i="6" s="1"/>
  <c r="N15" i="4"/>
  <c r="N15" i="6" s="1"/>
  <c r="G217" i="4"/>
  <c r="G217" i="6" s="1"/>
  <c r="G318" i="4"/>
  <c r="G317" i="6" s="1"/>
  <c r="G117" i="4"/>
  <c r="G117" i="6" s="1"/>
  <c r="G16" i="4"/>
  <c r="G16" i="6" s="1"/>
  <c r="G419" i="4"/>
  <c r="G417" i="6" s="1"/>
  <c r="O217" i="4"/>
  <c r="O217" i="6" s="1"/>
  <c r="O419" i="4"/>
  <c r="O417" i="6" s="1"/>
  <c r="O117" i="4"/>
  <c r="O117" i="6" s="1"/>
  <c r="O318" i="4"/>
  <c r="O317" i="6" s="1"/>
  <c r="O16" i="4"/>
  <c r="O16" i="6" s="1"/>
  <c r="H218" i="4"/>
  <c r="H218" i="6" s="1"/>
  <c r="H17" i="4"/>
  <c r="H17" i="6" s="1"/>
  <c r="H420" i="4"/>
  <c r="H418" i="6" s="1"/>
  <c r="H319" i="4"/>
  <c r="H318" i="6" s="1"/>
  <c r="H118" i="4"/>
  <c r="H118" i="6" s="1"/>
  <c r="P218" i="4"/>
  <c r="P218" i="6" s="1"/>
  <c r="P319" i="4"/>
  <c r="P318" i="6" s="1"/>
  <c r="P420" i="4"/>
  <c r="P418" i="6" s="1"/>
  <c r="P17" i="4"/>
  <c r="P17" i="6" s="1"/>
  <c r="P118" i="4"/>
  <c r="P118" i="6" s="1"/>
  <c r="I219" i="4"/>
  <c r="I219" i="6" s="1"/>
  <c r="I119" i="4"/>
  <c r="I119" i="6" s="1"/>
  <c r="I320" i="4"/>
  <c r="I319" i="6" s="1"/>
  <c r="I18" i="4"/>
  <c r="I18" i="6" s="1"/>
  <c r="I421" i="4"/>
  <c r="I419" i="6" s="1"/>
  <c r="Q219" i="4"/>
  <c r="Q219" i="6" s="1"/>
  <c r="Q320" i="4"/>
  <c r="Q319" i="6" s="1"/>
  <c r="Q421" i="4"/>
  <c r="Q419" i="6" s="1"/>
  <c r="Q18" i="4"/>
  <c r="Q18" i="6" s="1"/>
  <c r="Q119" i="4"/>
  <c r="Q119" i="6" s="1"/>
  <c r="J220" i="4"/>
  <c r="J220" i="6" s="1"/>
  <c r="J19" i="4"/>
  <c r="J19" i="6" s="1"/>
  <c r="J422" i="4"/>
  <c r="J420" i="6" s="1"/>
  <c r="J321" i="4"/>
  <c r="J320" i="6" s="1"/>
  <c r="J120" i="4"/>
  <c r="J120" i="6" s="1"/>
  <c r="R220" i="4"/>
  <c r="R220" i="6" s="1"/>
  <c r="R321" i="4"/>
  <c r="R320" i="6" s="1"/>
  <c r="R19" i="4"/>
  <c r="R19" i="6" s="1"/>
  <c r="R422" i="4"/>
  <c r="R420" i="6" s="1"/>
  <c r="R120" i="4"/>
  <c r="R120" i="6" s="1"/>
  <c r="K221" i="4"/>
  <c r="K221" i="6" s="1"/>
  <c r="K322" i="4"/>
  <c r="K321" i="6" s="1"/>
  <c r="K121" i="4"/>
  <c r="K121" i="6" s="1"/>
  <c r="K423" i="4"/>
  <c r="K421" i="6" s="1"/>
  <c r="K20" i="4"/>
  <c r="K20" i="6" s="1"/>
  <c r="D222" i="4"/>
  <c r="D222" i="6" s="1"/>
  <c r="D424" i="4"/>
  <c r="D422" i="6" s="1"/>
  <c r="D122" i="4"/>
  <c r="D122" i="6" s="1"/>
  <c r="D21" i="4"/>
  <c r="D21" i="6" s="1"/>
  <c r="D323" i="4"/>
  <c r="D322" i="6" s="1"/>
  <c r="L222" i="4"/>
  <c r="L222" i="6" s="1"/>
  <c r="L424" i="4"/>
  <c r="L422" i="6" s="1"/>
  <c r="L21" i="4"/>
  <c r="L21" i="6" s="1"/>
  <c r="L323" i="4"/>
  <c r="L322" i="6" s="1"/>
  <c r="L122" i="4"/>
  <c r="L122" i="6" s="1"/>
  <c r="E223" i="4"/>
  <c r="E223" i="6" s="1"/>
  <c r="E324" i="4"/>
  <c r="E323" i="6" s="1"/>
  <c r="E425" i="4"/>
  <c r="E423" i="6" s="1"/>
  <c r="E123" i="4"/>
  <c r="E123" i="6" s="1"/>
  <c r="E22" i="4"/>
  <c r="E22" i="6" s="1"/>
  <c r="M223" i="4"/>
  <c r="M223" i="6" s="1"/>
  <c r="M123" i="4"/>
  <c r="M123" i="6" s="1"/>
  <c r="M324" i="4"/>
  <c r="M323" i="6" s="1"/>
  <c r="M22" i="4"/>
  <c r="M22" i="6" s="1"/>
  <c r="M425" i="4"/>
  <c r="M423" i="6" s="1"/>
  <c r="F224" i="4"/>
  <c r="F224" i="6" s="1"/>
  <c r="F325" i="4"/>
  <c r="F324" i="6" s="1"/>
  <c r="F426" i="4"/>
  <c r="F424" i="6" s="1"/>
  <c r="F124" i="4"/>
  <c r="F124" i="6" s="1"/>
  <c r="F23" i="4"/>
  <c r="F23" i="6" s="1"/>
  <c r="N224" i="4"/>
  <c r="N224" i="6" s="1"/>
  <c r="N426" i="4"/>
  <c r="N424" i="6" s="1"/>
  <c r="N325" i="4"/>
  <c r="N324" i="6" s="1"/>
  <c r="N124" i="4"/>
  <c r="N124" i="6" s="1"/>
  <c r="N23" i="4"/>
  <c r="N23" i="6" s="1"/>
  <c r="G225" i="4"/>
  <c r="G225" i="6" s="1"/>
  <c r="G326" i="4"/>
  <c r="G325" i="6" s="1"/>
  <c r="G24" i="4"/>
  <c r="G24" i="6" s="1"/>
  <c r="G427" i="4"/>
  <c r="G425" i="6" s="1"/>
  <c r="G125" i="4"/>
  <c r="G125" i="6" s="1"/>
  <c r="O225" i="4"/>
  <c r="O225" i="6" s="1"/>
  <c r="O326" i="4"/>
  <c r="O325" i="6" s="1"/>
  <c r="O125" i="4"/>
  <c r="O125" i="6" s="1"/>
  <c r="O427" i="4"/>
  <c r="O425" i="6" s="1"/>
  <c r="O24" i="4"/>
  <c r="O24" i="6" s="1"/>
  <c r="H226" i="4"/>
  <c r="H226" i="6" s="1"/>
  <c r="H428" i="4"/>
  <c r="H426" i="6" s="1"/>
  <c r="H126" i="4"/>
  <c r="H126" i="6" s="1"/>
  <c r="H25" i="4"/>
  <c r="H25" i="6" s="1"/>
  <c r="H327" i="4"/>
  <c r="H326" i="6" s="1"/>
  <c r="P226" i="4"/>
  <c r="P226" i="6" s="1"/>
  <c r="P428" i="4"/>
  <c r="P426" i="6" s="1"/>
  <c r="P327" i="4"/>
  <c r="P326" i="6" s="1"/>
  <c r="P25" i="4"/>
  <c r="P25" i="6" s="1"/>
  <c r="P126" i="4"/>
  <c r="P126" i="6" s="1"/>
  <c r="I227" i="4"/>
  <c r="I227" i="6" s="1"/>
  <c r="I328" i="4"/>
  <c r="I327" i="6" s="1"/>
  <c r="I429" i="4"/>
  <c r="I427" i="6" s="1"/>
  <c r="I127" i="4"/>
  <c r="I127" i="6" s="1"/>
  <c r="I26" i="4"/>
  <c r="I26" i="6" s="1"/>
  <c r="Q227" i="4"/>
  <c r="Q227" i="6" s="1"/>
  <c r="Q127" i="4"/>
  <c r="Q127" i="6" s="1"/>
  <c r="Q328" i="4"/>
  <c r="Q327" i="6" s="1"/>
  <c r="Q26" i="4"/>
  <c r="Q26" i="6" s="1"/>
  <c r="Q429" i="4"/>
  <c r="Q427" i="6" s="1"/>
  <c r="J228" i="4"/>
  <c r="J228" i="6" s="1"/>
  <c r="J329" i="4"/>
  <c r="J328" i="6" s="1"/>
  <c r="J430" i="4"/>
  <c r="J428" i="6" s="1"/>
  <c r="J128" i="4"/>
  <c r="J128" i="6" s="1"/>
  <c r="J27" i="4"/>
  <c r="J27" i="6" s="1"/>
  <c r="R228" i="4"/>
  <c r="R228" i="6" s="1"/>
  <c r="R430" i="4"/>
  <c r="R428" i="6" s="1"/>
  <c r="R329" i="4"/>
  <c r="R328" i="6" s="1"/>
  <c r="R128" i="4"/>
  <c r="R128" i="6" s="1"/>
  <c r="R27" i="4"/>
  <c r="R27" i="6" s="1"/>
  <c r="K229" i="4"/>
  <c r="K229" i="6" s="1"/>
  <c r="K330" i="4"/>
  <c r="K329" i="6" s="1"/>
  <c r="K431" i="4"/>
  <c r="K429" i="6" s="1"/>
  <c r="K28" i="4"/>
  <c r="K28" i="6" s="1"/>
  <c r="K129" i="4"/>
  <c r="K129" i="6" s="1"/>
  <c r="D230" i="4"/>
  <c r="D230" i="6" s="1"/>
  <c r="D331" i="4"/>
  <c r="D330" i="6" s="1"/>
  <c r="D130" i="4"/>
  <c r="D130" i="6" s="1"/>
  <c r="D432" i="4"/>
  <c r="D430" i="6" s="1"/>
  <c r="D29" i="4"/>
  <c r="D29" i="6" s="1"/>
  <c r="L230" i="4"/>
  <c r="L230" i="6" s="1"/>
  <c r="L432" i="4"/>
  <c r="L430" i="6" s="1"/>
  <c r="L130" i="4"/>
  <c r="L130" i="6" s="1"/>
  <c r="L29" i="4"/>
  <c r="L29" i="6" s="1"/>
  <c r="L331" i="4"/>
  <c r="L330" i="6" s="1"/>
  <c r="E231" i="4"/>
  <c r="E231" i="6" s="1"/>
  <c r="E433" i="4"/>
  <c r="E431" i="6" s="1"/>
  <c r="E131" i="4"/>
  <c r="E131" i="6" s="1"/>
  <c r="E30" i="4"/>
  <c r="E30" i="6" s="1"/>
  <c r="E332" i="4"/>
  <c r="E331" i="6" s="1"/>
  <c r="M231" i="4"/>
  <c r="M231" i="6" s="1"/>
  <c r="M332" i="4"/>
  <c r="M331" i="6" s="1"/>
  <c r="M433" i="4"/>
  <c r="M431" i="6" s="1"/>
  <c r="M131" i="4"/>
  <c r="M131" i="6" s="1"/>
  <c r="M30" i="4"/>
  <c r="M30" i="6" s="1"/>
  <c r="F232" i="4"/>
  <c r="F232" i="6" s="1"/>
  <c r="F132" i="4"/>
  <c r="F132" i="6" s="1"/>
  <c r="F333" i="4"/>
  <c r="F332" i="6" s="1"/>
  <c r="F31" i="4"/>
  <c r="F31" i="6" s="1"/>
  <c r="F434" i="4"/>
  <c r="F432" i="6" s="1"/>
  <c r="N232" i="4"/>
  <c r="N232" i="6" s="1"/>
  <c r="N333" i="4"/>
  <c r="N332" i="6" s="1"/>
  <c r="N434" i="4"/>
  <c r="N432" i="6" s="1"/>
  <c r="N132" i="4"/>
  <c r="N132" i="6" s="1"/>
  <c r="N31" i="4"/>
  <c r="N31" i="6" s="1"/>
  <c r="G233" i="4"/>
  <c r="G233" i="6" s="1"/>
  <c r="G435" i="4"/>
  <c r="G433" i="6" s="1"/>
  <c r="G133" i="4"/>
  <c r="G133" i="6" s="1"/>
  <c r="G32" i="4"/>
  <c r="G32" i="6" s="1"/>
  <c r="G334" i="4"/>
  <c r="G333" i="6" s="1"/>
  <c r="O233" i="4"/>
  <c r="O233" i="6" s="1"/>
  <c r="O334" i="4"/>
  <c r="O333" i="6" s="1"/>
  <c r="O133" i="4"/>
  <c r="O133" i="6" s="1"/>
  <c r="O435" i="4"/>
  <c r="O433" i="6" s="1"/>
  <c r="O32" i="4"/>
  <c r="O32" i="6" s="1"/>
  <c r="H234" i="4"/>
  <c r="H234" i="6" s="1"/>
  <c r="H335" i="4"/>
  <c r="H334" i="6" s="1"/>
  <c r="H134" i="4"/>
  <c r="H134" i="6" s="1"/>
  <c r="H436" i="4"/>
  <c r="H434" i="6" s="1"/>
  <c r="H33" i="4"/>
  <c r="H33" i="6" s="1"/>
  <c r="P234" i="4"/>
  <c r="P234" i="6" s="1"/>
  <c r="P436" i="4"/>
  <c r="P434" i="6" s="1"/>
  <c r="P134" i="4"/>
  <c r="P134" i="6" s="1"/>
  <c r="P33" i="4"/>
  <c r="P33" i="6" s="1"/>
  <c r="P335" i="4"/>
  <c r="P334" i="6" s="1"/>
  <c r="I235" i="4"/>
  <c r="I235" i="6" s="1"/>
  <c r="I437" i="4"/>
  <c r="I435" i="6" s="1"/>
  <c r="I34" i="4"/>
  <c r="I34" i="6" s="1"/>
  <c r="I135" i="4"/>
  <c r="I135" i="6" s="1"/>
  <c r="I336" i="4"/>
  <c r="I335" i="6" s="1"/>
  <c r="Q235" i="4"/>
  <c r="Q235" i="6" s="1"/>
  <c r="Q336" i="4"/>
  <c r="Q335" i="6" s="1"/>
  <c r="Q437" i="4"/>
  <c r="Q435" i="6" s="1"/>
  <c r="Q135" i="4"/>
  <c r="Q135" i="6" s="1"/>
  <c r="Q34" i="4"/>
  <c r="Q34" i="6" s="1"/>
  <c r="J236" i="4"/>
  <c r="J236" i="6" s="1"/>
  <c r="J136" i="4"/>
  <c r="J136" i="6" s="1"/>
  <c r="J337" i="4"/>
  <c r="J336" i="6" s="1"/>
  <c r="J35" i="4"/>
  <c r="J35" i="6" s="1"/>
  <c r="J438" i="4"/>
  <c r="J436" i="6" s="1"/>
  <c r="R236" i="4"/>
  <c r="R236" i="6" s="1"/>
  <c r="R337" i="4"/>
  <c r="R336" i="6" s="1"/>
  <c r="R438" i="4"/>
  <c r="R436" i="6" s="1"/>
  <c r="R136" i="4"/>
  <c r="R136" i="6" s="1"/>
  <c r="R35" i="4"/>
  <c r="R35" i="6" s="1"/>
  <c r="K237" i="4"/>
  <c r="K237" i="6" s="1"/>
  <c r="K439" i="4"/>
  <c r="K437" i="6" s="1"/>
  <c r="K36" i="4"/>
  <c r="K36" i="6" s="1"/>
  <c r="K137" i="4"/>
  <c r="K137" i="6" s="1"/>
  <c r="K338" i="4"/>
  <c r="K337" i="6" s="1"/>
  <c r="D238" i="4"/>
  <c r="D238" i="6" s="1"/>
  <c r="D339" i="4"/>
  <c r="D338" i="6" s="1"/>
  <c r="D440" i="4"/>
  <c r="D438" i="6" s="1"/>
  <c r="D138" i="4"/>
  <c r="D138" i="6" s="1"/>
  <c r="D37" i="4"/>
  <c r="D37" i="6" s="1"/>
  <c r="L238" i="4"/>
  <c r="L238" i="6" s="1"/>
  <c r="L339" i="4"/>
  <c r="L338" i="6" s="1"/>
  <c r="L138" i="4"/>
  <c r="L138" i="6" s="1"/>
  <c r="L440" i="4"/>
  <c r="L438" i="6" s="1"/>
  <c r="L37" i="4"/>
  <c r="L37" i="6" s="1"/>
  <c r="E239" i="4"/>
  <c r="E239" i="6" s="1"/>
  <c r="E441" i="4"/>
  <c r="E439" i="6" s="1"/>
  <c r="E139" i="4"/>
  <c r="E139" i="6" s="1"/>
  <c r="E340" i="4"/>
  <c r="E339" i="6" s="1"/>
  <c r="E38" i="4"/>
  <c r="E38" i="6" s="1"/>
  <c r="M239" i="4"/>
  <c r="M239" i="6" s="1"/>
  <c r="M441" i="4"/>
  <c r="M439" i="6" s="1"/>
  <c r="M38" i="4"/>
  <c r="M38" i="6" s="1"/>
  <c r="M139" i="4"/>
  <c r="M139" i="6" s="1"/>
  <c r="M340" i="4"/>
  <c r="M339" i="6" s="1"/>
  <c r="F240" i="4"/>
  <c r="F240" i="6" s="1"/>
  <c r="F341" i="4"/>
  <c r="F340" i="6" s="1"/>
  <c r="F442" i="4"/>
  <c r="F440" i="6" s="1"/>
  <c r="F140" i="4"/>
  <c r="F140" i="6" s="1"/>
  <c r="F39" i="4"/>
  <c r="F39" i="6" s="1"/>
  <c r="N240" i="4"/>
  <c r="N240" i="6" s="1"/>
  <c r="N140" i="4"/>
  <c r="N140" i="6" s="1"/>
  <c r="N341" i="4"/>
  <c r="N340" i="6" s="1"/>
  <c r="N442" i="4"/>
  <c r="N440" i="6" s="1"/>
  <c r="N39" i="4"/>
  <c r="N39" i="6" s="1"/>
  <c r="G241" i="4"/>
  <c r="G241" i="6" s="1"/>
  <c r="G342" i="4"/>
  <c r="G341" i="6" s="1"/>
  <c r="G443" i="4"/>
  <c r="G441" i="6" s="1"/>
  <c r="G141" i="4"/>
  <c r="G141" i="6" s="1"/>
  <c r="G40" i="4"/>
  <c r="G40" i="6" s="1"/>
  <c r="O241" i="4"/>
  <c r="O241" i="6" s="1"/>
  <c r="O443" i="4"/>
  <c r="O441" i="6" s="1"/>
  <c r="O40" i="4"/>
  <c r="O40" i="6" s="1"/>
  <c r="O342" i="4"/>
  <c r="O341" i="6" s="1"/>
  <c r="O141" i="4"/>
  <c r="O141" i="6" s="1"/>
  <c r="H242" i="4"/>
  <c r="H242" i="6" s="1"/>
  <c r="H343" i="4"/>
  <c r="H342" i="6" s="1"/>
  <c r="H142" i="4"/>
  <c r="H142" i="6" s="1"/>
  <c r="H41" i="4"/>
  <c r="H41" i="6" s="1"/>
  <c r="H444" i="4"/>
  <c r="H442" i="6" s="1"/>
  <c r="P242" i="4"/>
  <c r="P242" i="6" s="1"/>
  <c r="P343" i="4"/>
  <c r="P342" i="6" s="1"/>
  <c r="P142" i="4"/>
  <c r="P142" i="6" s="1"/>
  <c r="P444" i="4"/>
  <c r="P442" i="6" s="1"/>
  <c r="P41" i="4"/>
  <c r="P41" i="6" s="1"/>
  <c r="I243" i="4"/>
  <c r="I243" i="6" s="1"/>
  <c r="I445" i="4"/>
  <c r="I443" i="6" s="1"/>
  <c r="I143" i="4"/>
  <c r="I143" i="6" s="1"/>
  <c r="I42" i="4"/>
  <c r="I42" i="6" s="1"/>
  <c r="I344" i="4"/>
  <c r="I343" i="6" s="1"/>
  <c r="Q243" i="4"/>
  <c r="Q243" i="6" s="1"/>
  <c r="Q445" i="4"/>
  <c r="Q443" i="6" s="1"/>
  <c r="Q42" i="4"/>
  <c r="Q42" i="6" s="1"/>
  <c r="Q143" i="4"/>
  <c r="Q143" i="6" s="1"/>
  <c r="Q344" i="4"/>
  <c r="Q343" i="6" s="1"/>
  <c r="J244" i="4"/>
  <c r="J244" i="6" s="1"/>
  <c r="J345" i="4"/>
  <c r="J344" i="6" s="1"/>
  <c r="J446" i="4"/>
  <c r="J444" i="6" s="1"/>
  <c r="J43" i="4"/>
  <c r="J43" i="6" s="1"/>
  <c r="J144" i="4"/>
  <c r="J144" i="6" s="1"/>
  <c r="R244" i="4"/>
  <c r="R244" i="6" s="1"/>
  <c r="R144" i="4"/>
  <c r="R144" i="6" s="1"/>
  <c r="R345" i="4"/>
  <c r="R344" i="6" s="1"/>
  <c r="R43" i="4"/>
  <c r="R43" i="6" s="1"/>
  <c r="R446" i="4"/>
  <c r="R444" i="6" s="1"/>
  <c r="K245" i="4"/>
  <c r="K245" i="6" s="1"/>
  <c r="K346" i="4"/>
  <c r="K345" i="6" s="1"/>
  <c r="K447" i="4"/>
  <c r="K445" i="6" s="1"/>
  <c r="K145" i="4"/>
  <c r="K145" i="6" s="1"/>
  <c r="K44" i="4"/>
  <c r="K44" i="6" s="1"/>
  <c r="D246" i="4"/>
  <c r="D246" i="6" s="1"/>
  <c r="D448" i="4"/>
  <c r="D446" i="6" s="1"/>
  <c r="D347" i="4"/>
  <c r="D346" i="6" s="1"/>
  <c r="D45" i="4"/>
  <c r="D45" i="6" s="1"/>
  <c r="D146" i="4"/>
  <c r="D146" i="6" s="1"/>
  <c r="L246" i="4"/>
  <c r="L246" i="6" s="1"/>
  <c r="L347" i="4"/>
  <c r="L346" i="6" s="1"/>
  <c r="L146" i="4"/>
  <c r="L146" i="6" s="1"/>
  <c r="L45" i="4"/>
  <c r="L45" i="6" s="1"/>
  <c r="L448" i="4"/>
  <c r="L446" i="6" s="1"/>
  <c r="E247" i="4"/>
  <c r="E247" i="6" s="1"/>
  <c r="E348" i="4"/>
  <c r="E347" i="6" s="1"/>
  <c r="E147" i="4"/>
  <c r="E147" i="6" s="1"/>
  <c r="E449" i="4"/>
  <c r="E447" i="6" s="1"/>
  <c r="E46" i="4"/>
  <c r="E46" i="6" s="1"/>
  <c r="M247" i="4"/>
  <c r="M247" i="6" s="1"/>
  <c r="M449" i="4"/>
  <c r="M447" i="6" s="1"/>
  <c r="M147" i="4"/>
  <c r="M147" i="6" s="1"/>
  <c r="M348" i="4"/>
  <c r="M347" i="6" s="1"/>
  <c r="M46" i="4"/>
  <c r="M46" i="6" s="1"/>
  <c r="F248" i="4"/>
  <c r="F248" i="6" s="1"/>
  <c r="F450" i="4"/>
  <c r="F448" i="6" s="1"/>
  <c r="F47" i="4"/>
  <c r="F47" i="6" s="1"/>
  <c r="F349" i="4"/>
  <c r="F348" i="6" s="1"/>
  <c r="F148" i="4"/>
  <c r="F148" i="6" s="1"/>
  <c r="N248" i="4"/>
  <c r="N248" i="6" s="1"/>
  <c r="N349" i="4"/>
  <c r="N348" i="6" s="1"/>
  <c r="N450" i="4"/>
  <c r="N448" i="6" s="1"/>
  <c r="N47" i="4"/>
  <c r="N47" i="6" s="1"/>
  <c r="N148" i="4"/>
  <c r="N148" i="6" s="1"/>
  <c r="E106" i="4"/>
  <c r="E106" i="6" s="1"/>
  <c r="E5" i="4"/>
  <c r="E5" i="6" s="1"/>
  <c r="E206" i="4"/>
  <c r="E206" i="6" s="1"/>
  <c r="E408" i="4"/>
  <c r="E406" i="6" s="1"/>
  <c r="E307" i="4"/>
  <c r="E306" i="6" s="1"/>
  <c r="G307" i="4"/>
  <c r="G306" i="6" s="1"/>
  <c r="G206" i="4"/>
  <c r="G206" i="6" s="1"/>
  <c r="G106" i="4"/>
  <c r="G106" i="6" s="1"/>
  <c r="G5" i="4"/>
  <c r="G5" i="6" s="1"/>
  <c r="G408" i="4"/>
  <c r="G406" i="6" s="1"/>
  <c r="H408" i="4"/>
  <c r="H406" i="6" s="1"/>
  <c r="H307" i="4"/>
  <c r="H306" i="6" s="1"/>
  <c r="H206" i="4"/>
  <c r="H206" i="6" s="1"/>
  <c r="H106" i="4"/>
  <c r="H106" i="6" s="1"/>
  <c r="H5" i="4"/>
  <c r="H5" i="6" s="1"/>
  <c r="P408" i="4"/>
  <c r="P406" i="6" s="1"/>
  <c r="P307" i="4"/>
  <c r="P306" i="6" s="1"/>
  <c r="P206" i="4"/>
  <c r="P206" i="6" s="1"/>
  <c r="P106" i="4"/>
  <c r="P106" i="6" s="1"/>
  <c r="P5" i="4"/>
  <c r="P5" i="6" s="1"/>
  <c r="M106" i="4"/>
  <c r="M106" i="6" s="1"/>
  <c r="M5" i="4"/>
  <c r="M5" i="6" s="1"/>
  <c r="M408" i="4"/>
  <c r="M406" i="6" s="1"/>
  <c r="M307" i="4"/>
  <c r="M306" i="6" s="1"/>
  <c r="M206" i="4"/>
  <c r="M206" i="6" s="1"/>
  <c r="F206" i="4"/>
  <c r="F206" i="6" s="1"/>
  <c r="F106" i="4"/>
  <c r="F106" i="6" s="1"/>
  <c r="F5" i="4"/>
  <c r="F5" i="6" s="1"/>
  <c r="F408" i="4"/>
  <c r="F406" i="6" s="1"/>
  <c r="F307" i="4"/>
  <c r="F306" i="6" s="1"/>
  <c r="N206" i="4"/>
  <c r="N206" i="6" s="1"/>
  <c r="N106" i="4"/>
  <c r="N106" i="6" s="1"/>
  <c r="N5" i="4"/>
  <c r="N5" i="6" s="1"/>
  <c r="N408" i="4"/>
  <c r="N406" i="6" s="1"/>
  <c r="N307" i="4"/>
  <c r="N306" i="6" s="1"/>
  <c r="O307" i="4"/>
  <c r="O306" i="6" s="1"/>
  <c r="O206" i="4"/>
  <c r="O206" i="6" s="1"/>
  <c r="O106" i="4"/>
  <c r="O106" i="6" s="1"/>
  <c r="O5" i="4"/>
  <c r="O5" i="6" s="1"/>
  <c r="O408" i="4"/>
  <c r="O406" i="6" s="1"/>
  <c r="I408" i="4"/>
  <c r="I406" i="6" s="1"/>
  <c r="I307" i="4"/>
  <c r="I306" i="6" s="1"/>
  <c r="I206" i="4"/>
  <c r="I206" i="6" s="1"/>
  <c r="I106" i="4"/>
  <c r="I106" i="6" s="1"/>
  <c r="I5" i="4"/>
  <c r="I5" i="6" s="1"/>
  <c r="Q408" i="4"/>
  <c r="Q406" i="6" s="1"/>
  <c r="Q307" i="4"/>
  <c r="Q306" i="6" s="1"/>
  <c r="Q206" i="4"/>
  <c r="Q206" i="6" s="1"/>
  <c r="Q106" i="4"/>
  <c r="Q106" i="6" s="1"/>
  <c r="Q5" i="4"/>
  <c r="Q5" i="6" s="1"/>
  <c r="J408" i="4"/>
  <c r="J406" i="6" s="1"/>
  <c r="J307" i="4"/>
  <c r="J306" i="6" s="1"/>
  <c r="J206" i="4"/>
  <c r="J206" i="6" s="1"/>
  <c r="J106" i="4"/>
  <c r="J106" i="6" s="1"/>
  <c r="J5" i="4"/>
  <c r="J5" i="6" s="1"/>
  <c r="R408" i="4"/>
  <c r="R406" i="6" s="1"/>
  <c r="R307" i="4"/>
  <c r="R306" i="6" s="1"/>
  <c r="R206" i="4"/>
  <c r="R206" i="6" s="1"/>
  <c r="R106" i="4"/>
  <c r="R106" i="6" s="1"/>
  <c r="R5" i="4"/>
  <c r="R5" i="6" s="1"/>
  <c r="K5" i="4"/>
  <c r="K5" i="6" s="1"/>
  <c r="K408" i="4"/>
  <c r="K406" i="6" s="1"/>
  <c r="K307" i="4"/>
  <c r="K306" i="6" s="1"/>
  <c r="K206" i="4"/>
  <c r="K206" i="6" s="1"/>
  <c r="K106" i="4"/>
  <c r="K106" i="6" s="1"/>
  <c r="D5" i="4"/>
  <c r="D5" i="6" s="1"/>
  <c r="D106" i="4"/>
  <c r="D106" i="6" s="1"/>
  <c r="D307" i="4"/>
  <c r="D306" i="6" s="1"/>
  <c r="D206" i="4"/>
  <c r="D206" i="6" s="1"/>
  <c r="D408" i="4"/>
  <c r="D406" i="6" s="1"/>
  <c r="L5" i="4"/>
  <c r="L5" i="6" s="1"/>
  <c r="L307" i="4"/>
  <c r="L306" i="6" s="1"/>
  <c r="L106" i="4"/>
  <c r="L106" i="6" s="1"/>
  <c r="L408" i="4"/>
  <c r="L406" i="6" s="1"/>
  <c r="L206" i="4"/>
  <c r="L206" i="6" s="1"/>
  <c r="D4" i="4"/>
  <c r="D4" i="6" s="1"/>
  <c r="D407" i="4"/>
  <c r="D405" i="6" s="1"/>
  <c r="D306" i="4"/>
  <c r="D305" i="6" s="1"/>
  <c r="D205" i="4"/>
  <c r="D205" i="6" s="1"/>
  <c r="D105" i="4"/>
  <c r="D105" i="6" s="1"/>
  <c r="N205" i="4"/>
  <c r="N205" i="6" s="1"/>
  <c r="N407" i="4"/>
  <c r="N405" i="6" s="1"/>
  <c r="N306" i="4"/>
  <c r="N305" i="6" s="1"/>
  <c r="N105" i="4"/>
  <c r="N105" i="6" s="1"/>
  <c r="N4" i="4"/>
  <c r="N4" i="6" s="1"/>
  <c r="G205" i="4"/>
  <c r="G205" i="6" s="1"/>
  <c r="G407" i="4"/>
  <c r="G405" i="6" s="1"/>
  <c r="G306" i="4"/>
  <c r="G305" i="6" s="1"/>
  <c r="G105" i="4"/>
  <c r="G105" i="6" s="1"/>
  <c r="G4" i="4"/>
  <c r="G4" i="6" s="1"/>
  <c r="I407" i="4"/>
  <c r="I405" i="6" s="1"/>
  <c r="I306" i="4"/>
  <c r="I305" i="6" s="1"/>
  <c r="I205" i="4"/>
  <c r="I205" i="6" s="1"/>
  <c r="I105" i="4"/>
  <c r="I105" i="6" s="1"/>
  <c r="I4" i="4"/>
  <c r="I4" i="6" s="1"/>
  <c r="Q105" i="4"/>
  <c r="Q105" i="6" s="1"/>
  <c r="Q4" i="4"/>
  <c r="Q4" i="6" s="1"/>
  <c r="Q205" i="4"/>
  <c r="Q205" i="6" s="1"/>
  <c r="Q407" i="4"/>
  <c r="Q405" i="6" s="1"/>
  <c r="Q306" i="4"/>
  <c r="Q305" i="6" s="1"/>
  <c r="L407" i="4"/>
  <c r="L405" i="6" s="1"/>
  <c r="L306" i="4"/>
  <c r="L305" i="6" s="1"/>
  <c r="L205" i="4"/>
  <c r="L205" i="6" s="1"/>
  <c r="L105" i="4"/>
  <c r="L105" i="6" s="1"/>
  <c r="L4" i="4"/>
  <c r="L4" i="6" s="1"/>
  <c r="M407" i="4"/>
  <c r="M405" i="6" s="1"/>
  <c r="M105" i="4"/>
  <c r="M105" i="6" s="1"/>
  <c r="M205" i="4"/>
  <c r="M205" i="6" s="1"/>
  <c r="M306" i="4"/>
  <c r="M305" i="6" s="1"/>
  <c r="M4" i="4"/>
  <c r="M4" i="6" s="1"/>
  <c r="F4" i="4"/>
  <c r="F4" i="6" s="1"/>
  <c r="F205" i="4"/>
  <c r="F205" i="6" s="1"/>
  <c r="F407" i="4"/>
  <c r="F405" i="6" s="1"/>
  <c r="F306" i="4"/>
  <c r="F305" i="6" s="1"/>
  <c r="F105" i="4"/>
  <c r="F105" i="6" s="1"/>
  <c r="O205" i="4"/>
  <c r="O205" i="6" s="1"/>
  <c r="O407" i="4"/>
  <c r="O405" i="6" s="1"/>
  <c r="O306" i="4"/>
  <c r="O305" i="6" s="1"/>
  <c r="O105" i="4"/>
  <c r="O105" i="6" s="1"/>
  <c r="O4" i="4"/>
  <c r="O4" i="6" s="1"/>
  <c r="P205" i="4"/>
  <c r="P205" i="6" s="1"/>
  <c r="P105" i="4"/>
  <c r="P105" i="6" s="1"/>
  <c r="P4" i="4"/>
  <c r="P4" i="6" s="1"/>
  <c r="P407" i="4"/>
  <c r="P405" i="6" s="1"/>
  <c r="P306" i="4"/>
  <c r="P305" i="6" s="1"/>
  <c r="J205" i="4"/>
  <c r="J205" i="6" s="1"/>
  <c r="J407" i="4"/>
  <c r="J405" i="6" s="1"/>
  <c r="J306" i="4"/>
  <c r="J305" i="6" s="1"/>
  <c r="J105" i="4"/>
  <c r="J105" i="6" s="1"/>
  <c r="J4" i="4"/>
  <c r="J4" i="6" s="1"/>
  <c r="R407" i="4"/>
  <c r="R405" i="6" s="1"/>
  <c r="R306" i="4"/>
  <c r="R305" i="6" s="1"/>
  <c r="R105" i="4"/>
  <c r="R105" i="6" s="1"/>
  <c r="R4" i="4"/>
  <c r="R4" i="6" s="1"/>
  <c r="R205" i="4"/>
  <c r="R205" i="6" s="1"/>
  <c r="E4" i="4"/>
  <c r="E4" i="6" s="1"/>
  <c r="E407" i="4"/>
  <c r="E405" i="6" s="1"/>
  <c r="E306" i="4"/>
  <c r="E305" i="6" s="1"/>
  <c r="E205" i="4"/>
  <c r="E205" i="6" s="1"/>
  <c r="E105" i="4"/>
  <c r="E105" i="6" s="1"/>
  <c r="H407" i="4"/>
  <c r="H405" i="6" s="1"/>
  <c r="H306" i="4"/>
  <c r="H305" i="6" s="1"/>
  <c r="H205" i="4"/>
  <c r="H205" i="6" s="1"/>
  <c r="H105" i="4"/>
  <c r="H105" i="6" s="1"/>
  <c r="H4" i="4"/>
  <c r="H4" i="6" s="1"/>
  <c r="K407" i="4"/>
  <c r="K405" i="6" s="1"/>
  <c r="K306" i="4"/>
  <c r="K305" i="6" s="1"/>
  <c r="K105" i="4"/>
  <c r="K105" i="6" s="1"/>
  <c r="K4" i="4"/>
  <c r="K4" i="6" s="1"/>
  <c r="K205" i="4"/>
  <c r="K205" i="6" s="1"/>
  <c r="D46" i="1" l="1"/>
  <c r="C46" i="1"/>
  <c r="D38" i="1"/>
  <c r="C38" i="1"/>
  <c r="D34" i="1"/>
  <c r="C34" i="1"/>
  <c r="D26" i="1"/>
  <c r="C26" i="1"/>
  <c r="D18" i="1"/>
  <c r="C18" i="1"/>
  <c r="D14" i="1"/>
  <c r="C14" i="1"/>
  <c r="D6" i="1"/>
  <c r="C6" i="1"/>
  <c r="G42" i="1"/>
  <c r="F42" i="1"/>
  <c r="G38" i="1"/>
  <c r="F38" i="1"/>
  <c r="G34" i="1"/>
  <c r="F34" i="1"/>
  <c r="G30" i="1"/>
  <c r="F30" i="1"/>
  <c r="G22" i="1"/>
  <c r="F22" i="1"/>
  <c r="G18" i="1"/>
  <c r="F18" i="1"/>
  <c r="G14" i="1"/>
  <c r="F14" i="1"/>
  <c r="G10" i="1"/>
  <c r="F10" i="1"/>
  <c r="G6" i="1"/>
  <c r="F6" i="1"/>
  <c r="D45" i="1"/>
  <c r="C45" i="1"/>
  <c r="D41" i="1"/>
  <c r="C41" i="1"/>
  <c r="D37" i="1"/>
  <c r="C37" i="1"/>
  <c r="D29" i="1"/>
  <c r="C29" i="1"/>
  <c r="D25" i="1"/>
  <c r="C25" i="1"/>
  <c r="D21" i="1"/>
  <c r="C21" i="1"/>
  <c r="D17" i="1"/>
  <c r="C17" i="1"/>
  <c r="D13" i="1"/>
  <c r="C13" i="1"/>
  <c r="D9" i="1"/>
  <c r="C9" i="1"/>
  <c r="D5" i="1"/>
  <c r="C5" i="1"/>
  <c r="G45" i="1"/>
  <c r="F45" i="1"/>
  <c r="G41" i="1"/>
  <c r="F41" i="1"/>
  <c r="G37" i="1"/>
  <c r="F37" i="1"/>
  <c r="G33" i="1"/>
  <c r="F33" i="1"/>
  <c r="G29" i="1"/>
  <c r="F29" i="1"/>
  <c r="G21" i="1"/>
  <c r="F21" i="1"/>
  <c r="G17" i="1"/>
  <c r="F17" i="1"/>
  <c r="G13" i="1"/>
  <c r="F13" i="1"/>
  <c r="G9" i="1"/>
  <c r="F9" i="1"/>
  <c r="G5" i="1"/>
  <c r="F5" i="1"/>
  <c r="D44" i="1"/>
  <c r="C44" i="1"/>
  <c r="C40" i="1"/>
  <c r="D40" i="1"/>
  <c r="D36" i="1"/>
  <c r="C36" i="1"/>
  <c r="C32" i="1"/>
  <c r="D32" i="1"/>
  <c r="D28" i="1"/>
  <c r="C28" i="1"/>
  <c r="D24" i="1"/>
  <c r="C24" i="1"/>
  <c r="C20" i="1"/>
  <c r="D20" i="1"/>
  <c r="D16" i="1"/>
  <c r="C16" i="1"/>
  <c r="D12" i="1"/>
  <c r="C12" i="1"/>
  <c r="D8" i="1"/>
  <c r="C8" i="1"/>
  <c r="D4" i="1"/>
  <c r="C4" i="1"/>
  <c r="G44" i="1"/>
  <c r="F44" i="1"/>
  <c r="G40" i="1"/>
  <c r="F40" i="1"/>
  <c r="F36" i="1"/>
  <c r="G36" i="1"/>
  <c r="G32" i="1"/>
  <c r="F32" i="1"/>
  <c r="G28" i="1"/>
  <c r="F28" i="1"/>
  <c r="F24" i="1"/>
  <c r="G24" i="1"/>
  <c r="F20" i="1"/>
  <c r="G20" i="1"/>
  <c r="F16" i="1"/>
  <c r="G16" i="1"/>
  <c r="G12" i="1"/>
  <c r="F12" i="1"/>
  <c r="G8" i="1"/>
  <c r="F8" i="1"/>
  <c r="F4" i="1"/>
  <c r="G4" i="1"/>
  <c r="D3" i="1"/>
  <c r="D43" i="1"/>
  <c r="C43" i="1"/>
  <c r="D39" i="1"/>
  <c r="C39" i="1"/>
  <c r="D35" i="1"/>
  <c r="C35" i="1"/>
  <c r="D31" i="1"/>
  <c r="C31" i="1"/>
  <c r="D27" i="1"/>
  <c r="C27" i="1"/>
  <c r="D23" i="1"/>
  <c r="C23" i="1"/>
  <c r="D19" i="1"/>
  <c r="C19" i="1"/>
  <c r="D15" i="1"/>
  <c r="C15" i="1"/>
  <c r="D11" i="1"/>
  <c r="C11" i="1"/>
  <c r="D7" i="1"/>
  <c r="C7" i="1"/>
  <c r="G3" i="1"/>
  <c r="F3" i="1"/>
  <c r="G43" i="1"/>
  <c r="F43" i="1"/>
  <c r="G39" i="1"/>
  <c r="F39" i="1"/>
  <c r="G35" i="1"/>
  <c r="F35" i="1"/>
  <c r="G31" i="1"/>
  <c r="F31" i="1"/>
  <c r="G27" i="1"/>
  <c r="F27" i="1"/>
  <c r="G23" i="1"/>
  <c r="F23" i="1"/>
  <c r="G19" i="1"/>
  <c r="F19" i="1"/>
  <c r="G15" i="1"/>
  <c r="F15" i="1"/>
  <c r="G11" i="1"/>
  <c r="F11" i="1"/>
  <c r="G7" i="1"/>
  <c r="F7" i="1"/>
  <c r="D42" i="1"/>
  <c r="C42" i="1"/>
  <c r="D30" i="1"/>
  <c r="C30" i="1"/>
  <c r="D22" i="1"/>
  <c r="C22" i="1"/>
  <c r="D10" i="1"/>
  <c r="C10" i="1"/>
  <c r="G46" i="1"/>
  <c r="F46" i="1"/>
  <c r="G26" i="1"/>
  <c r="F26" i="1"/>
  <c r="D33" i="1"/>
  <c r="C33" i="1"/>
  <c r="G25" i="1"/>
  <c r="F25" i="1"/>
</calcChain>
</file>

<file path=xl/sharedStrings.xml><?xml version="1.0" encoding="utf-8"?>
<sst xmlns="http://schemas.openxmlformats.org/spreadsheetml/2006/main" count="1048" uniqueCount="81">
  <si>
    <t>HORAS</t>
  </si>
  <si>
    <t>RBMN BÁSICA</t>
  </si>
  <si>
    <t>RBMN MEDIA</t>
  </si>
  <si>
    <t>BRP TITULO</t>
  </si>
  <si>
    <t>BRP MENCIÓN</t>
  </si>
  <si>
    <t>BIENIOS</t>
  </si>
  <si>
    <t>TRAMO</t>
  </si>
  <si>
    <t>INICIAL</t>
  </si>
  <si>
    <t>TEMPRANO</t>
  </si>
  <si>
    <t>AVANZADO</t>
  </si>
  <si>
    <t>AVANZADO FIJO</t>
  </si>
  <si>
    <t>EXPERTO 1</t>
  </si>
  <si>
    <t>EXPERTO 1 FIJO</t>
  </si>
  <si>
    <t>EXPERTO 2</t>
  </si>
  <si>
    <t>EXPERTO 2 FIJO</t>
  </si>
  <si>
    <t>% Resp. 5%</t>
  </si>
  <si>
    <t>% Resp. 15%</t>
  </si>
  <si>
    <t>% Resp. 25%</t>
  </si>
  <si>
    <t>% Resp. 75%</t>
  </si>
  <si>
    <t>% Resp. 100%</t>
  </si>
  <si>
    <t>% Resp. 200%</t>
  </si>
  <si>
    <t>% Resp. 37,5,%</t>
  </si>
  <si>
    <t>% Resp. 150%</t>
  </si>
  <si>
    <t>ADECO BASICA</t>
  </si>
  <si>
    <t>ADECO MEDIA</t>
  </si>
  <si>
    <t>H</t>
  </si>
  <si>
    <t>% Resp. 37,5%</t>
  </si>
  <si>
    <t>Establecimientos</t>
  </si>
  <si>
    <t>PROMEDIOS</t>
  </si>
  <si>
    <t>República del Paraguay</t>
  </si>
  <si>
    <t>Capitán Daniel Rebolledo</t>
  </si>
  <si>
    <t>España</t>
  </si>
  <si>
    <t>Marta Colvin</t>
  </si>
  <si>
    <t xml:space="preserve">Anne Eleonor Roosevelt </t>
  </si>
  <si>
    <t>Marcela Paz</t>
  </si>
  <si>
    <t>Puerto Rico</t>
  </si>
  <si>
    <t>Escritores de Chile</t>
  </si>
  <si>
    <t>Víctor Cuccuini</t>
  </si>
  <si>
    <t>Hermana María Goretti</t>
  </si>
  <si>
    <t>Rafael Valentín Valdivieso</t>
  </si>
  <si>
    <t>Santa Teresa de Ávila</t>
  </si>
  <si>
    <t>Paula Jaraquemada</t>
  </si>
  <si>
    <t>Valentín Letelier</t>
  </si>
  <si>
    <t>Héroe Arturo Pérez Canto</t>
  </si>
  <si>
    <t>José Miguel Carrera</t>
  </si>
  <si>
    <t>Juanita Fernández Solar</t>
  </si>
  <si>
    <t>Jorge Alessandri Rodríguez</t>
  </si>
  <si>
    <t>Juan Verdaguer Planas</t>
  </si>
  <si>
    <t>Totales</t>
  </si>
  <si>
    <t>ASIGNACIÒN</t>
  </si>
  <si>
    <t>800-1199</t>
  </si>
  <si>
    <t>1200-  MAS</t>
  </si>
  <si>
    <t>150-799</t>
  </si>
  <si>
    <t>Promedio</t>
  </si>
  <si>
    <t>Directiva</t>
  </si>
  <si>
    <t>HORA BÁSICA</t>
  </si>
  <si>
    <t>HORA MEDIA</t>
  </si>
  <si>
    <t>Asistencia 2017</t>
  </si>
  <si>
    <t>Prom. Matricula</t>
  </si>
  <si>
    <t>Tècnica Pedagógica</t>
  </si>
  <si>
    <t>Directiva Insp. General</t>
  </si>
  <si>
    <t>Orientaciòn</t>
  </si>
  <si>
    <t>Director Alumnos Prioritarios</t>
  </si>
  <si>
    <t>Inicial   2017</t>
  </si>
  <si>
    <t>Menos de 400 estud.</t>
  </si>
  <si>
    <t>Asignación de experiencia Enseñanza Básica</t>
  </si>
  <si>
    <t>Asignación de experiencia Enseñanza Media</t>
  </si>
  <si>
    <t>Asignación por Tramo / Inicial Enseñanza Básica</t>
  </si>
  <si>
    <t>Asignación por Tramo / Inicial Enseñanza Media</t>
  </si>
  <si>
    <t>Asignación por Tramo / Temprano Enseñanza Básica</t>
  </si>
  <si>
    <t>Asignación por Tramo / Temprano Enseñanza Media</t>
  </si>
  <si>
    <t>Asignación por Tramo / Avanzado Enseñanza Básica</t>
  </si>
  <si>
    <t>Asignación por Tramo / Avanzado Enseñanza Media</t>
  </si>
  <si>
    <t>Asignación por Tramo / Experto 1 Enseñanza Básica</t>
  </si>
  <si>
    <t>Asignación por Tramo / Experto 1 Enseñanza Media</t>
  </si>
  <si>
    <t>Asignación por Tramo / Experto 2 Enseñanza Básica</t>
  </si>
  <si>
    <t>Asignación por Tramo / Experto 2 Enseñanza Media</t>
  </si>
  <si>
    <t>Asignación Prioritarios / 60% Enseñanza Básica</t>
  </si>
  <si>
    <t>Asignación Prioritarios / 60% Enseñanza Media</t>
  </si>
  <si>
    <t>Reajuste 2018: 2,5%</t>
  </si>
  <si>
    <t>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</si>
</sst>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2E75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166" fontId="0" fillId="0" borderId="1" xfId="1" applyNumberFormat="1" applyFont="1" applyBorder="1"/>
    <xf numFmtId="166" fontId="0" fillId="0" borderId="2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6" fontId="3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3" fillId="0" borderId="3" xfId="1" applyNumberFormat="1" applyFont="1" applyBorder="1" applyAlignment="1">
      <alignment horizontal="right" vertical="center"/>
    </xf>
    <xf numFmtId="166" fontId="3" fillId="0" borderId="10" xfId="1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166" fontId="3" fillId="5" borderId="12" xfId="1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66" fontId="3" fillId="5" borderId="14" xfId="1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6" fontId="3" fillId="5" borderId="9" xfId="1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6" fontId="3" fillId="0" borderId="18" xfId="1" applyNumberFormat="1" applyFont="1" applyBorder="1" applyAlignment="1">
      <alignment horizontal="right" vertical="center"/>
    </xf>
    <xf numFmtId="166" fontId="3" fillId="0" borderId="14" xfId="1" applyNumberFormat="1" applyFont="1" applyBorder="1" applyAlignment="1">
      <alignment horizontal="right" vertical="center"/>
    </xf>
    <xf numFmtId="166" fontId="3" fillId="0" borderId="19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166" fontId="3" fillId="0" borderId="9" xfId="1" applyNumberFormat="1" applyFont="1" applyBorder="1" applyAlignment="1">
      <alignment horizontal="right" vertical="center"/>
    </xf>
    <xf numFmtId="0" fontId="0" fillId="4" borderId="20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66" fontId="3" fillId="0" borderId="0" xfId="1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66" fontId="0" fillId="0" borderId="22" xfId="1" applyNumberFormat="1" applyFont="1" applyBorder="1"/>
    <xf numFmtId="166" fontId="0" fillId="0" borderId="12" xfId="1" applyNumberFormat="1" applyFont="1" applyBorder="1"/>
    <xf numFmtId="0" fontId="0" fillId="5" borderId="13" xfId="0" applyFill="1" applyBorder="1" applyAlignment="1">
      <alignment horizontal="center" vertical="center"/>
    </xf>
    <xf numFmtId="166" fontId="0" fillId="0" borderId="14" xfId="1" applyNumberFormat="1" applyFont="1" applyBorder="1"/>
    <xf numFmtId="0" fontId="0" fillId="5" borderId="7" xfId="0" applyFill="1" applyBorder="1" applyAlignment="1">
      <alignment horizontal="center" vertical="center"/>
    </xf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19" xfId="1" applyNumberFormat="1" applyFont="1" applyBorder="1"/>
    <xf numFmtId="0" fontId="2" fillId="2" borderId="23" xfId="0" applyFont="1" applyFill="1" applyBorder="1" applyAlignment="1">
      <alignment horizontal="center" vertical="center" wrapText="1"/>
    </xf>
    <xf numFmtId="166" fontId="0" fillId="7" borderId="12" xfId="1" applyNumberFormat="1" applyFont="1" applyFill="1" applyBorder="1"/>
    <xf numFmtId="166" fontId="0" fillId="7" borderId="14" xfId="1" applyNumberFormat="1" applyFont="1" applyFill="1" applyBorder="1"/>
    <xf numFmtId="166" fontId="0" fillId="7" borderId="9" xfId="1" applyNumberFormat="1" applyFont="1" applyFill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166" fontId="0" fillId="0" borderId="3" xfId="1" applyNumberFormat="1" applyFont="1" applyBorder="1"/>
    <xf numFmtId="166" fontId="0" fillId="0" borderId="18" xfId="1" applyNumberFormat="1" applyFont="1" applyBorder="1"/>
    <xf numFmtId="166" fontId="0" fillId="0" borderId="10" xfId="1" applyNumberFormat="1" applyFont="1" applyBorder="1"/>
    <xf numFmtId="164" fontId="0" fillId="7" borderId="18" xfId="0" applyNumberFormat="1" applyFill="1" applyBorder="1"/>
    <xf numFmtId="164" fontId="0" fillId="7" borderId="14" xfId="0" applyNumberFormat="1" applyFill="1" applyBorder="1"/>
    <xf numFmtId="164" fontId="0" fillId="7" borderId="9" xfId="0" applyNumberFormat="1" applyFill="1" applyBorder="1"/>
    <xf numFmtId="166" fontId="0" fillId="0" borderId="11" xfId="1" applyNumberFormat="1" applyFont="1" applyBorder="1"/>
    <xf numFmtId="166" fontId="0" fillId="0" borderId="13" xfId="1" applyNumberFormat="1" applyFont="1" applyBorder="1"/>
    <xf numFmtId="166" fontId="0" fillId="0" borderId="7" xfId="1" applyNumberFormat="1" applyFont="1" applyBorder="1"/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9" fontId="8" fillId="2" borderId="29" xfId="0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9" fontId="8" fillId="2" borderId="39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164" fontId="3" fillId="9" borderId="39" xfId="0" applyNumberFormat="1" applyFont="1" applyFill="1" applyBorder="1"/>
    <xf numFmtId="166" fontId="3" fillId="8" borderId="39" xfId="1" applyNumberFormat="1" applyFont="1" applyFill="1" applyBorder="1"/>
    <xf numFmtId="166" fontId="3" fillId="0" borderId="39" xfId="1" applyNumberFormat="1" applyFont="1" applyBorder="1"/>
    <xf numFmtId="166" fontId="3" fillId="6" borderId="40" xfId="1" applyNumberFormat="1" applyFont="1" applyFill="1" applyBorder="1"/>
    <xf numFmtId="166" fontId="3" fillId="6" borderId="31" xfId="1" applyNumberFormat="1" applyFont="1" applyFill="1" applyBorder="1"/>
    <xf numFmtId="0" fontId="3" fillId="5" borderId="37" xfId="0" applyFont="1" applyFill="1" applyBorder="1" applyAlignment="1">
      <alignment horizontal="center" vertical="center"/>
    </xf>
    <xf numFmtId="164" fontId="3" fillId="9" borderId="35" xfId="0" applyNumberFormat="1" applyFont="1" applyFill="1" applyBorder="1"/>
    <xf numFmtId="166" fontId="3" fillId="8" borderId="35" xfId="1" applyNumberFormat="1" applyFont="1" applyFill="1" applyBorder="1"/>
    <xf numFmtId="166" fontId="3" fillId="0" borderId="35" xfId="1" applyNumberFormat="1" applyFont="1" applyBorder="1"/>
    <xf numFmtId="0" fontId="3" fillId="5" borderId="38" xfId="0" applyFont="1" applyFill="1" applyBorder="1" applyAlignment="1">
      <alignment horizontal="center" vertical="center"/>
    </xf>
    <xf numFmtId="164" fontId="3" fillId="9" borderId="36" xfId="0" applyNumberFormat="1" applyFont="1" applyFill="1" applyBorder="1"/>
    <xf numFmtId="166" fontId="3" fillId="8" borderId="36" xfId="1" applyNumberFormat="1" applyFont="1" applyFill="1" applyBorder="1"/>
    <xf numFmtId="166" fontId="3" fillId="0" borderId="36" xfId="1" applyNumberFormat="1" applyFont="1" applyBorder="1"/>
    <xf numFmtId="166" fontId="3" fillId="6" borderId="32" xfId="1" applyNumberFormat="1" applyFont="1" applyFill="1" applyBorder="1"/>
    <xf numFmtId="0" fontId="9" fillId="0" borderId="0" xfId="0" applyFont="1"/>
    <xf numFmtId="166" fontId="3" fillId="8" borderId="41" xfId="1" applyNumberFormat="1" applyFont="1" applyFill="1" applyBorder="1"/>
    <xf numFmtId="166" fontId="3" fillId="8" borderId="28" xfId="1" applyNumberFormat="1" applyFont="1" applyFill="1" applyBorder="1"/>
    <xf numFmtId="166" fontId="3" fillId="8" borderId="34" xfId="1" applyNumberFormat="1" applyFont="1" applyFill="1" applyBorder="1"/>
    <xf numFmtId="166" fontId="3" fillId="3" borderId="39" xfId="1" applyNumberFormat="1" applyFont="1" applyFill="1" applyBorder="1"/>
    <xf numFmtId="166" fontId="3" fillId="3" borderId="35" xfId="1" applyNumberFormat="1" applyFont="1" applyFill="1" applyBorder="1"/>
    <xf numFmtId="166" fontId="3" fillId="3" borderId="36" xfId="1" applyNumberFormat="1" applyFont="1" applyFill="1" applyBorder="1"/>
    <xf numFmtId="0" fontId="0" fillId="0" borderId="0" xfId="0" applyAlignment="1">
      <alignment horizontal="center"/>
    </xf>
    <xf numFmtId="3" fontId="12" fillId="14" borderId="28" xfId="2" applyNumberFormat="1" applyFont="1" applyFill="1" applyBorder="1" applyAlignment="1">
      <alignment horizontal="center"/>
    </xf>
    <xf numFmtId="3" fontId="10" fillId="15" borderId="42" xfId="0" applyNumberFormat="1" applyFont="1" applyFill="1" applyBorder="1" applyAlignment="1">
      <alignment horizontal="center"/>
    </xf>
    <xf numFmtId="3" fontId="10" fillId="15" borderId="8" xfId="2" applyNumberFormat="1" applyFont="1" applyFill="1" applyBorder="1" applyAlignment="1">
      <alignment horizontal="center"/>
    </xf>
    <xf numFmtId="3" fontId="11" fillId="9" borderId="35" xfId="0" applyNumberFormat="1" applyFont="1" applyFill="1" applyBorder="1" applyAlignment="1">
      <alignment horizontal="center"/>
    </xf>
    <xf numFmtId="3" fontId="11" fillId="16" borderId="36" xfId="0" applyNumberFormat="1" applyFont="1" applyFill="1" applyBorder="1" applyAlignment="1">
      <alignment horizontal="center"/>
    </xf>
    <xf numFmtId="166" fontId="3" fillId="5" borderId="39" xfId="1" applyNumberFormat="1" applyFont="1" applyFill="1" applyBorder="1" applyAlignment="1">
      <alignment horizontal="center" vertical="center"/>
    </xf>
    <xf numFmtId="166" fontId="3" fillId="5" borderId="35" xfId="1" applyNumberFormat="1" applyFont="1" applyFill="1" applyBorder="1" applyAlignment="1">
      <alignment horizontal="center" vertical="center"/>
    </xf>
    <xf numFmtId="166" fontId="3" fillId="5" borderId="36" xfId="1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 wrapText="1"/>
    </xf>
    <xf numFmtId="3" fontId="10" fillId="10" borderId="22" xfId="0" applyNumberFormat="1" applyFont="1" applyFill="1" applyBorder="1" applyAlignment="1">
      <alignment horizontal="center"/>
    </xf>
    <xf numFmtId="3" fontId="10" fillId="10" borderId="39" xfId="0" applyNumberFormat="1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 vertical="center" wrapText="1"/>
    </xf>
    <xf numFmtId="3" fontId="13" fillId="0" borderId="44" xfId="0" applyNumberFormat="1" applyFont="1" applyBorder="1"/>
    <xf numFmtId="167" fontId="11" fillId="12" borderId="13" xfId="0" applyNumberFormat="1" applyFont="1" applyFill="1" applyBorder="1" applyAlignment="1">
      <alignment horizontal="center" wrapText="1"/>
    </xf>
    <xf numFmtId="3" fontId="13" fillId="13" borderId="44" xfId="0" applyNumberFormat="1" applyFont="1" applyFill="1" applyBorder="1"/>
    <xf numFmtId="0" fontId="11" fillId="14" borderId="13" xfId="0" applyFont="1" applyFill="1" applyBorder="1" applyAlignment="1">
      <alignment horizontal="center" wrapText="1"/>
    </xf>
    <xf numFmtId="167" fontId="11" fillId="12" borderId="7" xfId="0" applyNumberFormat="1" applyFont="1" applyFill="1" applyBorder="1" applyAlignment="1">
      <alignment horizontal="center" vertical="center" wrapText="1"/>
    </xf>
    <xf numFmtId="3" fontId="11" fillId="11" borderId="44" xfId="0" applyNumberFormat="1" applyFont="1" applyFill="1" applyBorder="1" applyAlignment="1">
      <alignment horizontal="center"/>
    </xf>
    <xf numFmtId="3" fontId="11" fillId="14" borderId="47" xfId="0" applyNumberFormat="1" applyFont="1" applyFill="1" applyBorder="1" applyAlignment="1">
      <alignment horizontal="center"/>
    </xf>
    <xf numFmtId="3" fontId="11" fillId="6" borderId="39" xfId="0" applyNumberFormat="1" applyFont="1" applyFill="1" applyBorder="1" applyAlignment="1">
      <alignment horizontal="center"/>
    </xf>
    <xf numFmtId="3" fontId="11" fillId="6" borderId="35" xfId="0" applyNumberFormat="1" applyFont="1" applyFill="1" applyBorder="1" applyAlignment="1">
      <alignment horizontal="center"/>
    </xf>
    <xf numFmtId="3" fontId="11" fillId="6" borderId="36" xfId="0" applyNumberFormat="1" applyFont="1" applyFill="1" applyBorder="1" applyAlignment="1">
      <alignment horizontal="center"/>
    </xf>
    <xf numFmtId="167" fontId="11" fillId="4" borderId="40" xfId="2" applyNumberFormat="1" applyFont="1" applyFill="1" applyBorder="1" applyAlignment="1">
      <alignment horizontal="center"/>
    </xf>
    <xf numFmtId="167" fontId="11" fillId="8" borderId="40" xfId="2" applyNumberFormat="1" applyFont="1" applyFill="1" applyBorder="1" applyAlignment="1">
      <alignment horizontal="center"/>
    </xf>
    <xf numFmtId="167" fontId="11" fillId="17" borderId="40" xfId="2" applyNumberFormat="1" applyFont="1" applyFill="1" applyBorder="1" applyAlignment="1">
      <alignment horizontal="center"/>
    </xf>
    <xf numFmtId="167" fontId="11" fillId="18" borderId="40" xfId="2" applyNumberFormat="1" applyFont="1" applyFill="1" applyBorder="1" applyAlignment="1">
      <alignment horizontal="center"/>
    </xf>
    <xf numFmtId="167" fontId="11" fillId="5" borderId="40" xfId="2" applyNumberFormat="1" applyFont="1" applyFill="1" applyBorder="1" applyAlignment="1">
      <alignment horizontal="center"/>
    </xf>
    <xf numFmtId="3" fontId="10" fillId="10" borderId="1" xfId="0" applyNumberFormat="1" applyFont="1" applyFill="1" applyBorder="1" applyAlignment="1">
      <alignment horizontal="center" wrapText="1"/>
    </xf>
    <xf numFmtId="3" fontId="10" fillId="10" borderId="46" xfId="0" applyNumberFormat="1" applyFont="1" applyFill="1" applyBorder="1" applyAlignment="1">
      <alignment horizontal="center" wrapText="1"/>
    </xf>
    <xf numFmtId="3" fontId="10" fillId="10" borderId="3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6" fontId="0" fillId="0" borderId="0" xfId="0" applyNumberFormat="1"/>
    <xf numFmtId="166" fontId="0" fillId="7" borderId="35" xfId="1" applyNumberFormat="1" applyFont="1" applyFill="1" applyBorder="1" applyAlignment="1">
      <alignment horizontal="left" vertical="center"/>
    </xf>
    <xf numFmtId="166" fontId="0" fillId="7" borderId="36" xfId="1" applyNumberFormat="1" applyFont="1" applyFill="1" applyBorder="1" applyAlignment="1">
      <alignment horizontal="left" vertical="center"/>
    </xf>
    <xf numFmtId="0" fontId="0" fillId="7" borderId="39" xfId="0" applyFill="1" applyBorder="1"/>
    <xf numFmtId="0" fontId="0" fillId="7" borderId="35" xfId="0" applyFill="1" applyBorder="1"/>
    <xf numFmtId="0" fontId="0" fillId="7" borderId="36" xfId="0" applyFill="1" applyBorder="1"/>
    <xf numFmtId="166" fontId="0" fillId="7" borderId="47" xfId="1" applyNumberFormat="1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wrapText="1"/>
    </xf>
    <xf numFmtId="166" fontId="3" fillId="0" borderId="0" xfId="1" applyNumberFormat="1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3" fontId="10" fillId="10" borderId="42" xfId="0" applyNumberFormat="1" applyFont="1" applyFill="1" applyBorder="1" applyAlignment="1">
      <alignment horizontal="center"/>
    </xf>
    <xf numFmtId="3" fontId="10" fillId="10" borderId="4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4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24"/>
  <sheetViews>
    <sheetView topLeftCell="A7" workbookViewId="0">
      <selection activeCell="E14" sqref="E14"/>
    </sheetView>
  </sheetViews>
  <sheetFormatPr baseColWidth="10" defaultRowHeight="15" x14ac:dyDescent="0.25"/>
  <cols>
    <col min="1" max="1" width="21" customWidth="1"/>
    <col min="2" max="2" width="12.42578125" customWidth="1"/>
    <col min="3" max="3" width="12.7109375" bestFit="1" customWidth="1"/>
  </cols>
  <sheetData>
    <row r="13" spans="1:3" ht="15.75" thickBot="1" x14ac:dyDescent="0.3"/>
    <row r="14" spans="1:3" ht="30.75" thickBot="1" x14ac:dyDescent="0.3">
      <c r="B14" s="130" t="s">
        <v>63</v>
      </c>
      <c r="C14" s="131" t="s">
        <v>79</v>
      </c>
    </row>
    <row r="15" spans="1:3" x14ac:dyDescent="0.25">
      <c r="A15" s="126" t="s">
        <v>55</v>
      </c>
      <c r="B15" s="129">
        <v>13207</v>
      </c>
      <c r="C15" s="129">
        <f>(((B15/100)*2.5)+B15)</f>
        <v>13537.174999999999</v>
      </c>
    </row>
    <row r="16" spans="1:3" x14ac:dyDescent="0.25">
      <c r="A16" s="127" t="s">
        <v>56</v>
      </c>
      <c r="B16" s="124">
        <v>13896</v>
      </c>
      <c r="C16" s="124">
        <f>(((B16/100)*2.5)+B16)</f>
        <v>14243.4</v>
      </c>
    </row>
    <row r="17" spans="1:3" x14ac:dyDescent="0.25">
      <c r="A17" s="127" t="s">
        <v>7</v>
      </c>
      <c r="B17" s="124">
        <v>13494</v>
      </c>
      <c r="C17" s="124">
        <f>(((B17/100)*2.5)+B17)</f>
        <v>13831.35</v>
      </c>
    </row>
    <row r="18" spans="1:3" x14ac:dyDescent="0.25">
      <c r="A18" s="127" t="s">
        <v>8</v>
      </c>
      <c r="B18" s="124">
        <v>44463</v>
      </c>
      <c r="C18" s="124">
        <f>(((B18/100)*2.5)+B18)</f>
        <v>45574.574999999997</v>
      </c>
    </row>
    <row r="19" spans="1:3" x14ac:dyDescent="0.25">
      <c r="A19" s="127" t="s">
        <v>9</v>
      </c>
      <c r="B19" s="124">
        <v>89489</v>
      </c>
      <c r="C19" s="124">
        <f t="shared" ref="C19:C24" si="0">(((B19/100)*2.5)+B19)</f>
        <v>91726.225000000006</v>
      </c>
    </row>
    <row r="20" spans="1:3" x14ac:dyDescent="0.25">
      <c r="A20" s="127" t="s">
        <v>10</v>
      </c>
      <c r="B20" s="124">
        <v>92880</v>
      </c>
      <c r="C20" s="124">
        <f t="shared" si="0"/>
        <v>95202</v>
      </c>
    </row>
    <row r="21" spans="1:3" x14ac:dyDescent="0.25">
      <c r="A21" s="127" t="s">
        <v>11</v>
      </c>
      <c r="B21" s="124">
        <v>335487</v>
      </c>
      <c r="C21" s="124">
        <f t="shared" si="0"/>
        <v>343874.17499999999</v>
      </c>
    </row>
    <row r="22" spans="1:3" x14ac:dyDescent="0.25">
      <c r="A22" s="127" t="s">
        <v>12</v>
      </c>
      <c r="B22" s="124">
        <v>129000</v>
      </c>
      <c r="C22" s="124">
        <f t="shared" si="0"/>
        <v>132225</v>
      </c>
    </row>
    <row r="23" spans="1:3" x14ac:dyDescent="0.25">
      <c r="A23" s="127" t="s">
        <v>13</v>
      </c>
      <c r="B23" s="124">
        <v>721980</v>
      </c>
      <c r="C23" s="124">
        <f t="shared" si="0"/>
        <v>740029.5</v>
      </c>
    </row>
    <row r="24" spans="1:3" ht="15.75" thickBot="1" x14ac:dyDescent="0.3">
      <c r="A24" s="128" t="s">
        <v>14</v>
      </c>
      <c r="B24" s="125">
        <v>196080</v>
      </c>
      <c r="C24" s="125">
        <f t="shared" si="0"/>
        <v>200982</v>
      </c>
    </row>
  </sheetData>
  <pageMargins left="0.7" right="0.7" top="0.75" bottom="0.75" header="0.3" footer="0.3"/>
  <pageSetup paperSize="76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Layout" topLeftCell="B55" zoomScale="130" zoomScaleNormal="85" zoomScalePageLayoutView="130" workbookViewId="0">
      <selection activeCell="E53" sqref="E53"/>
    </sheetView>
  </sheetViews>
  <sheetFormatPr baseColWidth="10" defaultRowHeight="15" x14ac:dyDescent="0.25"/>
  <cols>
    <col min="1" max="1" width="5.28515625" style="1" customWidth="1"/>
    <col min="2" max="2" width="11.28515625" customWidth="1"/>
    <col min="3" max="3" width="10.85546875" customWidth="1"/>
    <col min="4" max="4" width="11" customWidth="1"/>
    <col min="5" max="7" width="12.42578125" customWidth="1"/>
    <col min="8" max="8" width="11.28515625" customWidth="1"/>
    <col min="9" max="9" width="10.7109375" customWidth="1"/>
  </cols>
  <sheetData>
    <row r="1" spans="1:9" s="78" customFormat="1" ht="15" customHeight="1" thickBot="1" x14ac:dyDescent="0.25">
      <c r="A1" s="133" t="s">
        <v>25</v>
      </c>
      <c r="B1" s="136" t="s">
        <v>1</v>
      </c>
      <c r="C1" s="133" t="s">
        <v>23</v>
      </c>
      <c r="D1" s="135"/>
      <c r="E1" s="136" t="s">
        <v>2</v>
      </c>
      <c r="F1" s="133" t="s">
        <v>24</v>
      </c>
      <c r="G1" s="135"/>
      <c r="H1" s="136" t="s">
        <v>3</v>
      </c>
      <c r="I1" s="136" t="s">
        <v>4</v>
      </c>
    </row>
    <row r="2" spans="1:9" s="78" customFormat="1" ht="15" customHeight="1" thickBot="1" x14ac:dyDescent="0.25">
      <c r="A2" s="134"/>
      <c r="B2" s="137"/>
      <c r="C2" s="60">
        <v>0.1</v>
      </c>
      <c r="D2" s="63">
        <v>0.2</v>
      </c>
      <c r="E2" s="138"/>
      <c r="F2" s="62">
        <v>0.1</v>
      </c>
      <c r="G2" s="61">
        <v>0.2</v>
      </c>
      <c r="H2" s="137"/>
      <c r="I2" s="137"/>
    </row>
    <row r="3" spans="1:9" ht="19.899999999999999" customHeight="1" x14ac:dyDescent="0.25">
      <c r="A3" s="27">
        <v>1</v>
      </c>
      <c r="B3" s="64">
        <f>HB*A3</f>
        <v>13537.174999999999</v>
      </c>
      <c r="C3" s="65">
        <f>ROUNDDOWN((B3*10%),0)</f>
        <v>1353</v>
      </c>
      <c r="D3" s="79">
        <f t="shared" ref="D3:D46" si="0">ROUNDDOWN((B3*20%),0)</f>
        <v>2707</v>
      </c>
      <c r="E3" s="82">
        <f t="shared" ref="E3:E46" si="1">HM*A3</f>
        <v>14243.4</v>
      </c>
      <c r="F3" s="67">
        <f t="shared" ref="F3:F46" si="2">ROUNDDOWN((E3*10%),0)</f>
        <v>1424</v>
      </c>
      <c r="G3" s="68">
        <f t="shared" ref="G3:G46" si="3">ROUNDDOWN((E3*20%),0)</f>
        <v>2848</v>
      </c>
      <c r="H3" s="66">
        <v>7928.375</v>
      </c>
      <c r="I3" s="66">
        <v>2642.45</v>
      </c>
    </row>
    <row r="4" spans="1:9" ht="19.899999999999999" customHeight="1" x14ac:dyDescent="0.25">
      <c r="A4" s="69">
        <v>2</v>
      </c>
      <c r="B4" s="70">
        <f t="shared" ref="B4:B46" si="4">HB*A4</f>
        <v>27074.35</v>
      </c>
      <c r="C4" s="71">
        <f t="shared" ref="C4:C46" si="5">ROUNDDOWN((B4*10%),0)</f>
        <v>2707</v>
      </c>
      <c r="D4" s="80">
        <f t="shared" si="0"/>
        <v>5414</v>
      </c>
      <c r="E4" s="83">
        <f t="shared" si="1"/>
        <v>28486.799999999999</v>
      </c>
      <c r="F4" s="67">
        <f t="shared" si="2"/>
        <v>2848</v>
      </c>
      <c r="G4" s="67">
        <f t="shared" si="3"/>
        <v>5697</v>
      </c>
      <c r="H4" s="72">
        <v>15856.75</v>
      </c>
      <c r="I4" s="72">
        <v>5285.9250000000002</v>
      </c>
    </row>
    <row r="5" spans="1:9" ht="19.899999999999999" customHeight="1" x14ac:dyDescent="0.25">
      <c r="A5" s="69">
        <v>3</v>
      </c>
      <c r="B5" s="70">
        <f t="shared" si="4"/>
        <v>40611.524999999994</v>
      </c>
      <c r="C5" s="71">
        <f t="shared" si="5"/>
        <v>4061</v>
      </c>
      <c r="D5" s="80">
        <f t="shared" si="0"/>
        <v>8122</v>
      </c>
      <c r="E5" s="83">
        <f t="shared" si="1"/>
        <v>42730.2</v>
      </c>
      <c r="F5" s="67">
        <f t="shared" si="2"/>
        <v>4273</v>
      </c>
      <c r="G5" s="67">
        <f t="shared" si="3"/>
        <v>8546</v>
      </c>
      <c r="H5" s="72">
        <v>23786.15</v>
      </c>
      <c r="I5" s="72">
        <v>7928.375</v>
      </c>
    </row>
    <row r="6" spans="1:9" ht="19.899999999999999" customHeight="1" x14ac:dyDescent="0.25">
      <c r="A6" s="69">
        <v>4</v>
      </c>
      <c r="B6" s="70">
        <f t="shared" si="4"/>
        <v>54148.7</v>
      </c>
      <c r="C6" s="71">
        <f t="shared" si="5"/>
        <v>5414</v>
      </c>
      <c r="D6" s="80">
        <f t="shared" si="0"/>
        <v>10829</v>
      </c>
      <c r="E6" s="83">
        <f t="shared" si="1"/>
        <v>56973.599999999999</v>
      </c>
      <c r="F6" s="67">
        <f t="shared" si="2"/>
        <v>5697</v>
      </c>
      <c r="G6" s="67">
        <f t="shared" si="3"/>
        <v>11394</v>
      </c>
      <c r="H6" s="72">
        <v>31714.525000000001</v>
      </c>
      <c r="I6" s="72">
        <v>10571.85</v>
      </c>
    </row>
    <row r="7" spans="1:9" ht="19.899999999999999" customHeight="1" x14ac:dyDescent="0.25">
      <c r="A7" s="69">
        <v>5</v>
      </c>
      <c r="B7" s="70">
        <f t="shared" si="4"/>
        <v>67685.875</v>
      </c>
      <c r="C7" s="71">
        <f t="shared" si="5"/>
        <v>6768</v>
      </c>
      <c r="D7" s="80">
        <f t="shared" si="0"/>
        <v>13537</v>
      </c>
      <c r="E7" s="83">
        <f t="shared" si="1"/>
        <v>71217</v>
      </c>
      <c r="F7" s="67">
        <f t="shared" si="2"/>
        <v>7121</v>
      </c>
      <c r="G7" s="67">
        <f t="shared" si="3"/>
        <v>14243</v>
      </c>
      <c r="H7" s="72">
        <v>39642.9</v>
      </c>
      <c r="I7" s="72">
        <v>13214.3</v>
      </c>
    </row>
    <row r="8" spans="1:9" ht="19.899999999999999" customHeight="1" x14ac:dyDescent="0.25">
      <c r="A8" s="69">
        <v>6</v>
      </c>
      <c r="B8" s="70">
        <f t="shared" si="4"/>
        <v>81223.049999999988</v>
      </c>
      <c r="C8" s="71">
        <f t="shared" si="5"/>
        <v>8122</v>
      </c>
      <c r="D8" s="80">
        <f t="shared" si="0"/>
        <v>16244</v>
      </c>
      <c r="E8" s="83">
        <f t="shared" si="1"/>
        <v>85460.4</v>
      </c>
      <c r="F8" s="67">
        <f t="shared" si="2"/>
        <v>8546</v>
      </c>
      <c r="G8" s="67">
        <f t="shared" si="3"/>
        <v>17092</v>
      </c>
      <c r="H8" s="72">
        <v>47571.275000000001</v>
      </c>
      <c r="I8" s="72">
        <v>15857.775</v>
      </c>
    </row>
    <row r="9" spans="1:9" ht="19.899999999999999" customHeight="1" x14ac:dyDescent="0.25">
      <c r="A9" s="69">
        <v>7</v>
      </c>
      <c r="B9" s="70">
        <f t="shared" si="4"/>
        <v>94760.224999999991</v>
      </c>
      <c r="C9" s="71">
        <f t="shared" si="5"/>
        <v>9476</v>
      </c>
      <c r="D9" s="80">
        <f t="shared" si="0"/>
        <v>18952</v>
      </c>
      <c r="E9" s="83">
        <f t="shared" si="1"/>
        <v>99703.8</v>
      </c>
      <c r="F9" s="67">
        <f t="shared" si="2"/>
        <v>9970</v>
      </c>
      <c r="G9" s="67">
        <f t="shared" si="3"/>
        <v>19940</v>
      </c>
      <c r="H9" s="72">
        <v>55500.675000000003</v>
      </c>
      <c r="I9" s="72">
        <v>18500.224999999999</v>
      </c>
    </row>
    <row r="10" spans="1:9" ht="19.899999999999999" customHeight="1" x14ac:dyDescent="0.25">
      <c r="A10" s="69">
        <v>8</v>
      </c>
      <c r="B10" s="70">
        <f t="shared" si="4"/>
        <v>108297.4</v>
      </c>
      <c r="C10" s="71">
        <f t="shared" si="5"/>
        <v>10829</v>
      </c>
      <c r="D10" s="80">
        <f t="shared" si="0"/>
        <v>21659</v>
      </c>
      <c r="E10" s="83">
        <f t="shared" si="1"/>
        <v>113947.2</v>
      </c>
      <c r="F10" s="67">
        <f t="shared" si="2"/>
        <v>11394</v>
      </c>
      <c r="G10" s="67">
        <f t="shared" si="3"/>
        <v>22789</v>
      </c>
      <c r="H10" s="72">
        <v>63429.05</v>
      </c>
      <c r="I10" s="72">
        <v>21142.674999999999</v>
      </c>
    </row>
    <row r="11" spans="1:9" ht="19.899999999999999" customHeight="1" x14ac:dyDescent="0.25">
      <c r="A11" s="69">
        <v>9</v>
      </c>
      <c r="B11" s="70">
        <f t="shared" si="4"/>
        <v>121834.575</v>
      </c>
      <c r="C11" s="71">
        <f t="shared" si="5"/>
        <v>12183</v>
      </c>
      <c r="D11" s="80">
        <f t="shared" si="0"/>
        <v>24366</v>
      </c>
      <c r="E11" s="83">
        <f t="shared" si="1"/>
        <v>128190.59999999999</v>
      </c>
      <c r="F11" s="67">
        <f t="shared" si="2"/>
        <v>12819</v>
      </c>
      <c r="G11" s="67">
        <f t="shared" si="3"/>
        <v>25638</v>
      </c>
      <c r="H11" s="72">
        <v>71357.425000000003</v>
      </c>
      <c r="I11" s="72">
        <v>23786.15</v>
      </c>
    </row>
    <row r="12" spans="1:9" ht="19.899999999999999" customHeight="1" x14ac:dyDescent="0.25">
      <c r="A12" s="69">
        <v>10</v>
      </c>
      <c r="B12" s="70">
        <f t="shared" si="4"/>
        <v>135371.75</v>
      </c>
      <c r="C12" s="71">
        <f t="shared" si="5"/>
        <v>13537</v>
      </c>
      <c r="D12" s="80">
        <f t="shared" si="0"/>
        <v>27074</v>
      </c>
      <c r="E12" s="83">
        <f t="shared" si="1"/>
        <v>142434</v>
      </c>
      <c r="F12" s="67">
        <f t="shared" si="2"/>
        <v>14243</v>
      </c>
      <c r="G12" s="67">
        <f t="shared" si="3"/>
        <v>28486</v>
      </c>
      <c r="H12" s="72">
        <v>79285.8</v>
      </c>
      <c r="I12" s="72">
        <v>26428.6</v>
      </c>
    </row>
    <row r="13" spans="1:9" ht="19.899999999999999" customHeight="1" x14ac:dyDescent="0.25">
      <c r="A13" s="69">
        <v>11</v>
      </c>
      <c r="B13" s="70">
        <f t="shared" si="4"/>
        <v>148908.92499999999</v>
      </c>
      <c r="C13" s="71">
        <f t="shared" si="5"/>
        <v>14890</v>
      </c>
      <c r="D13" s="80">
        <f t="shared" si="0"/>
        <v>29781</v>
      </c>
      <c r="E13" s="83">
        <f t="shared" si="1"/>
        <v>156677.4</v>
      </c>
      <c r="F13" s="67">
        <f t="shared" si="2"/>
        <v>15667</v>
      </c>
      <c r="G13" s="67">
        <f t="shared" si="3"/>
        <v>31335</v>
      </c>
      <c r="H13" s="72">
        <v>87215.2</v>
      </c>
      <c r="I13" s="72">
        <v>29072.075000000001</v>
      </c>
    </row>
    <row r="14" spans="1:9" ht="19.899999999999999" customHeight="1" x14ac:dyDescent="0.25">
      <c r="A14" s="69">
        <v>12</v>
      </c>
      <c r="B14" s="70">
        <f t="shared" si="4"/>
        <v>162446.09999999998</v>
      </c>
      <c r="C14" s="71">
        <f t="shared" si="5"/>
        <v>16244</v>
      </c>
      <c r="D14" s="80">
        <f t="shared" si="0"/>
        <v>32489</v>
      </c>
      <c r="E14" s="83">
        <f t="shared" si="1"/>
        <v>170920.8</v>
      </c>
      <c r="F14" s="67">
        <f t="shared" si="2"/>
        <v>17092</v>
      </c>
      <c r="G14" s="67">
        <f t="shared" si="3"/>
        <v>34184</v>
      </c>
      <c r="H14" s="72">
        <v>95143.574999999997</v>
      </c>
      <c r="I14" s="72">
        <v>31714.525000000001</v>
      </c>
    </row>
    <row r="15" spans="1:9" ht="19.899999999999999" customHeight="1" x14ac:dyDescent="0.25">
      <c r="A15" s="69">
        <v>13</v>
      </c>
      <c r="B15" s="70">
        <f t="shared" si="4"/>
        <v>175983.27499999999</v>
      </c>
      <c r="C15" s="71">
        <f t="shared" si="5"/>
        <v>17598</v>
      </c>
      <c r="D15" s="80">
        <f t="shared" si="0"/>
        <v>35196</v>
      </c>
      <c r="E15" s="83">
        <f t="shared" si="1"/>
        <v>185164.19999999998</v>
      </c>
      <c r="F15" s="67">
        <f t="shared" si="2"/>
        <v>18516</v>
      </c>
      <c r="G15" s="67">
        <f t="shared" si="3"/>
        <v>37032</v>
      </c>
      <c r="H15" s="72">
        <v>103071.95</v>
      </c>
      <c r="I15" s="72">
        <v>34358</v>
      </c>
    </row>
    <row r="16" spans="1:9" ht="19.899999999999999" customHeight="1" x14ac:dyDescent="0.25">
      <c r="A16" s="69">
        <v>14</v>
      </c>
      <c r="B16" s="70">
        <f t="shared" si="4"/>
        <v>189520.44999999998</v>
      </c>
      <c r="C16" s="71">
        <f t="shared" si="5"/>
        <v>18952</v>
      </c>
      <c r="D16" s="80">
        <f t="shared" si="0"/>
        <v>37904</v>
      </c>
      <c r="E16" s="83">
        <f t="shared" si="1"/>
        <v>199407.6</v>
      </c>
      <c r="F16" s="67">
        <f t="shared" si="2"/>
        <v>19940</v>
      </c>
      <c r="G16" s="67">
        <f t="shared" si="3"/>
        <v>39881</v>
      </c>
      <c r="H16" s="72">
        <v>111000.325</v>
      </c>
      <c r="I16" s="72">
        <v>37000.449999999997</v>
      </c>
    </row>
    <row r="17" spans="1:9" ht="19.899999999999999" customHeight="1" x14ac:dyDescent="0.25">
      <c r="A17" s="69">
        <v>15</v>
      </c>
      <c r="B17" s="70">
        <f t="shared" si="4"/>
        <v>203057.625</v>
      </c>
      <c r="C17" s="71">
        <f t="shared" si="5"/>
        <v>20305</v>
      </c>
      <c r="D17" s="80">
        <f t="shared" si="0"/>
        <v>40611</v>
      </c>
      <c r="E17" s="83">
        <f t="shared" si="1"/>
        <v>213651</v>
      </c>
      <c r="F17" s="67">
        <f t="shared" si="2"/>
        <v>21365</v>
      </c>
      <c r="G17" s="67">
        <f t="shared" si="3"/>
        <v>42730</v>
      </c>
      <c r="H17" s="72">
        <v>118929.72500000001</v>
      </c>
      <c r="I17" s="72">
        <v>39643.925000000003</v>
      </c>
    </row>
    <row r="18" spans="1:9" ht="19.899999999999999" customHeight="1" x14ac:dyDescent="0.25">
      <c r="A18" s="69">
        <v>16</v>
      </c>
      <c r="B18" s="70">
        <f t="shared" si="4"/>
        <v>216594.8</v>
      </c>
      <c r="C18" s="71">
        <f t="shared" si="5"/>
        <v>21659</v>
      </c>
      <c r="D18" s="80">
        <f t="shared" si="0"/>
        <v>43318</v>
      </c>
      <c r="E18" s="83">
        <f t="shared" si="1"/>
        <v>227894.39999999999</v>
      </c>
      <c r="F18" s="67">
        <f t="shared" si="2"/>
        <v>22789</v>
      </c>
      <c r="G18" s="67">
        <f t="shared" si="3"/>
        <v>45578</v>
      </c>
      <c r="H18" s="72">
        <v>126858.1</v>
      </c>
      <c r="I18" s="72">
        <v>42286.375</v>
      </c>
    </row>
    <row r="19" spans="1:9" ht="19.899999999999999" customHeight="1" x14ac:dyDescent="0.25">
      <c r="A19" s="69">
        <v>17</v>
      </c>
      <c r="B19" s="70">
        <f t="shared" si="4"/>
        <v>230131.97499999998</v>
      </c>
      <c r="C19" s="71">
        <f t="shared" si="5"/>
        <v>23013</v>
      </c>
      <c r="D19" s="80">
        <f t="shared" si="0"/>
        <v>46026</v>
      </c>
      <c r="E19" s="83">
        <f t="shared" si="1"/>
        <v>242137.8</v>
      </c>
      <c r="F19" s="67">
        <f t="shared" si="2"/>
        <v>24213</v>
      </c>
      <c r="G19" s="67">
        <f t="shared" si="3"/>
        <v>48427</v>
      </c>
      <c r="H19" s="72">
        <v>134786.47500000001</v>
      </c>
      <c r="I19" s="72">
        <v>44928.824999999997</v>
      </c>
    </row>
    <row r="20" spans="1:9" ht="19.899999999999999" customHeight="1" x14ac:dyDescent="0.25">
      <c r="A20" s="69">
        <v>18</v>
      </c>
      <c r="B20" s="70">
        <f t="shared" si="4"/>
        <v>243669.15</v>
      </c>
      <c r="C20" s="71">
        <f t="shared" si="5"/>
        <v>24366</v>
      </c>
      <c r="D20" s="80">
        <f t="shared" si="0"/>
        <v>48733</v>
      </c>
      <c r="E20" s="83">
        <f t="shared" si="1"/>
        <v>256381.19999999998</v>
      </c>
      <c r="F20" s="67">
        <f t="shared" si="2"/>
        <v>25638</v>
      </c>
      <c r="G20" s="67">
        <f t="shared" si="3"/>
        <v>51276</v>
      </c>
      <c r="H20" s="72">
        <v>142714.85</v>
      </c>
      <c r="I20" s="72">
        <v>47572.3</v>
      </c>
    </row>
    <row r="21" spans="1:9" ht="19.899999999999999" customHeight="1" x14ac:dyDescent="0.25">
      <c r="A21" s="69">
        <v>19</v>
      </c>
      <c r="B21" s="70">
        <f t="shared" si="4"/>
        <v>257206.32499999998</v>
      </c>
      <c r="C21" s="71">
        <f t="shared" si="5"/>
        <v>25720</v>
      </c>
      <c r="D21" s="80">
        <f t="shared" si="0"/>
        <v>51441</v>
      </c>
      <c r="E21" s="83">
        <f t="shared" si="1"/>
        <v>270624.59999999998</v>
      </c>
      <c r="F21" s="67">
        <f t="shared" si="2"/>
        <v>27062</v>
      </c>
      <c r="G21" s="67">
        <f t="shared" si="3"/>
        <v>54124</v>
      </c>
      <c r="H21" s="72">
        <v>150643.22500000001</v>
      </c>
      <c r="I21" s="72">
        <v>50214.75</v>
      </c>
    </row>
    <row r="22" spans="1:9" ht="19.899999999999999" customHeight="1" x14ac:dyDescent="0.25">
      <c r="A22" s="69">
        <v>20</v>
      </c>
      <c r="B22" s="70">
        <f t="shared" si="4"/>
        <v>270743.5</v>
      </c>
      <c r="C22" s="71">
        <f t="shared" si="5"/>
        <v>27074</v>
      </c>
      <c r="D22" s="80">
        <f t="shared" si="0"/>
        <v>54148</v>
      </c>
      <c r="E22" s="83">
        <f t="shared" si="1"/>
        <v>284868</v>
      </c>
      <c r="F22" s="67">
        <f t="shared" si="2"/>
        <v>28486</v>
      </c>
      <c r="G22" s="67">
        <f t="shared" si="3"/>
        <v>56973</v>
      </c>
      <c r="H22" s="72">
        <v>158572.625</v>
      </c>
      <c r="I22" s="72">
        <v>52858.224999999999</v>
      </c>
    </row>
    <row r="23" spans="1:9" ht="19.899999999999999" customHeight="1" x14ac:dyDescent="0.25">
      <c r="A23" s="69">
        <v>21</v>
      </c>
      <c r="B23" s="70">
        <f t="shared" si="4"/>
        <v>284280.67499999999</v>
      </c>
      <c r="C23" s="71">
        <f t="shared" si="5"/>
        <v>28428</v>
      </c>
      <c r="D23" s="80">
        <f t="shared" si="0"/>
        <v>56856</v>
      </c>
      <c r="E23" s="83">
        <f t="shared" si="1"/>
        <v>299111.39999999997</v>
      </c>
      <c r="F23" s="67">
        <f t="shared" si="2"/>
        <v>29911</v>
      </c>
      <c r="G23" s="67">
        <f t="shared" si="3"/>
        <v>59822</v>
      </c>
      <c r="H23" s="72">
        <v>166501</v>
      </c>
      <c r="I23" s="72">
        <v>55500.675000000003</v>
      </c>
    </row>
    <row r="24" spans="1:9" ht="19.899999999999999" customHeight="1" x14ac:dyDescent="0.25">
      <c r="A24" s="69">
        <v>22</v>
      </c>
      <c r="B24" s="70">
        <f t="shared" si="4"/>
        <v>297817.84999999998</v>
      </c>
      <c r="C24" s="71">
        <f t="shared" si="5"/>
        <v>29781</v>
      </c>
      <c r="D24" s="80">
        <f t="shared" si="0"/>
        <v>59563</v>
      </c>
      <c r="E24" s="83">
        <f t="shared" si="1"/>
        <v>313354.8</v>
      </c>
      <c r="F24" s="67">
        <f t="shared" si="2"/>
        <v>31335</v>
      </c>
      <c r="G24" s="67">
        <f t="shared" si="3"/>
        <v>62670</v>
      </c>
      <c r="H24" s="72">
        <v>174429.375</v>
      </c>
      <c r="I24" s="72">
        <v>58144.15</v>
      </c>
    </row>
    <row r="25" spans="1:9" ht="19.899999999999999" customHeight="1" x14ac:dyDescent="0.25">
      <c r="A25" s="69">
        <v>23</v>
      </c>
      <c r="B25" s="70">
        <f t="shared" si="4"/>
        <v>311355.02499999997</v>
      </c>
      <c r="C25" s="71">
        <f t="shared" si="5"/>
        <v>31135</v>
      </c>
      <c r="D25" s="80">
        <f t="shared" si="0"/>
        <v>62271</v>
      </c>
      <c r="E25" s="83">
        <f t="shared" si="1"/>
        <v>327598.2</v>
      </c>
      <c r="F25" s="67">
        <f t="shared" si="2"/>
        <v>32759</v>
      </c>
      <c r="G25" s="67">
        <f t="shared" si="3"/>
        <v>65519</v>
      </c>
      <c r="H25" s="72">
        <v>182357.75</v>
      </c>
      <c r="I25" s="72">
        <v>60786.6</v>
      </c>
    </row>
    <row r="26" spans="1:9" ht="19.899999999999999" customHeight="1" x14ac:dyDescent="0.25">
      <c r="A26" s="69">
        <v>24</v>
      </c>
      <c r="B26" s="70">
        <f t="shared" si="4"/>
        <v>324892.19999999995</v>
      </c>
      <c r="C26" s="71">
        <f t="shared" si="5"/>
        <v>32489</v>
      </c>
      <c r="D26" s="80">
        <f t="shared" si="0"/>
        <v>64978</v>
      </c>
      <c r="E26" s="83">
        <f t="shared" si="1"/>
        <v>341841.6</v>
      </c>
      <c r="F26" s="67">
        <f t="shared" si="2"/>
        <v>34184</v>
      </c>
      <c r="G26" s="67">
        <f t="shared" si="3"/>
        <v>68368</v>
      </c>
      <c r="H26" s="72">
        <v>190287.15</v>
      </c>
      <c r="I26" s="72">
        <v>63429.05</v>
      </c>
    </row>
    <row r="27" spans="1:9" ht="19.899999999999999" customHeight="1" x14ac:dyDescent="0.25">
      <c r="A27" s="69">
        <v>25</v>
      </c>
      <c r="B27" s="70">
        <f t="shared" si="4"/>
        <v>338429.375</v>
      </c>
      <c r="C27" s="71">
        <f t="shared" si="5"/>
        <v>33842</v>
      </c>
      <c r="D27" s="80">
        <f t="shared" si="0"/>
        <v>67685</v>
      </c>
      <c r="E27" s="83">
        <f t="shared" si="1"/>
        <v>356085</v>
      </c>
      <c r="F27" s="67">
        <f t="shared" si="2"/>
        <v>35608</v>
      </c>
      <c r="G27" s="67">
        <f t="shared" si="3"/>
        <v>71217</v>
      </c>
      <c r="H27" s="72">
        <v>198215.52499999999</v>
      </c>
      <c r="I27" s="72">
        <v>66072.524999999994</v>
      </c>
    </row>
    <row r="28" spans="1:9" ht="19.899999999999999" customHeight="1" x14ac:dyDescent="0.25">
      <c r="A28" s="69">
        <v>26</v>
      </c>
      <c r="B28" s="70">
        <f t="shared" si="4"/>
        <v>351966.55</v>
      </c>
      <c r="C28" s="71">
        <f t="shared" si="5"/>
        <v>35196</v>
      </c>
      <c r="D28" s="80">
        <f t="shared" si="0"/>
        <v>70393</v>
      </c>
      <c r="E28" s="83">
        <f t="shared" si="1"/>
        <v>370328.39999999997</v>
      </c>
      <c r="F28" s="67">
        <f t="shared" si="2"/>
        <v>37032</v>
      </c>
      <c r="G28" s="67">
        <f t="shared" si="3"/>
        <v>74065</v>
      </c>
      <c r="H28" s="72">
        <v>206143.9</v>
      </c>
      <c r="I28" s="72">
        <v>68714.975000000006</v>
      </c>
    </row>
    <row r="29" spans="1:9" ht="19.899999999999999" customHeight="1" x14ac:dyDescent="0.25">
      <c r="A29" s="69">
        <v>27</v>
      </c>
      <c r="B29" s="70">
        <f t="shared" si="4"/>
        <v>365503.72499999998</v>
      </c>
      <c r="C29" s="71">
        <f t="shared" si="5"/>
        <v>36550</v>
      </c>
      <c r="D29" s="80">
        <f t="shared" si="0"/>
        <v>73100</v>
      </c>
      <c r="E29" s="83">
        <f t="shared" si="1"/>
        <v>384571.8</v>
      </c>
      <c r="F29" s="67">
        <f t="shared" si="2"/>
        <v>38457</v>
      </c>
      <c r="G29" s="67">
        <f t="shared" si="3"/>
        <v>76914</v>
      </c>
      <c r="H29" s="72">
        <v>214072.27499999999</v>
      </c>
      <c r="I29" s="72">
        <v>71358.45</v>
      </c>
    </row>
    <row r="30" spans="1:9" ht="19.899999999999999" customHeight="1" x14ac:dyDescent="0.25">
      <c r="A30" s="69">
        <v>28</v>
      </c>
      <c r="B30" s="70">
        <f t="shared" si="4"/>
        <v>379040.89999999997</v>
      </c>
      <c r="C30" s="71">
        <f t="shared" si="5"/>
        <v>37904</v>
      </c>
      <c r="D30" s="80">
        <f t="shared" si="0"/>
        <v>75808</v>
      </c>
      <c r="E30" s="83">
        <f t="shared" si="1"/>
        <v>398815.2</v>
      </c>
      <c r="F30" s="67">
        <f t="shared" si="2"/>
        <v>39881</v>
      </c>
      <c r="G30" s="67">
        <f t="shared" si="3"/>
        <v>79763</v>
      </c>
      <c r="H30" s="72">
        <v>222001.67499999999</v>
      </c>
      <c r="I30" s="72">
        <v>74000.899999999994</v>
      </c>
    </row>
    <row r="31" spans="1:9" ht="19.899999999999999" customHeight="1" x14ac:dyDescent="0.25">
      <c r="A31" s="69">
        <v>29</v>
      </c>
      <c r="B31" s="70">
        <f t="shared" si="4"/>
        <v>392578.07499999995</v>
      </c>
      <c r="C31" s="71">
        <f t="shared" si="5"/>
        <v>39257</v>
      </c>
      <c r="D31" s="80">
        <f t="shared" si="0"/>
        <v>78515</v>
      </c>
      <c r="E31" s="83">
        <f t="shared" si="1"/>
        <v>413058.6</v>
      </c>
      <c r="F31" s="67">
        <f t="shared" si="2"/>
        <v>41305</v>
      </c>
      <c r="G31" s="67">
        <f t="shared" si="3"/>
        <v>82611</v>
      </c>
      <c r="H31" s="72">
        <v>229930.05</v>
      </c>
      <c r="I31" s="72">
        <v>76644.375</v>
      </c>
    </row>
    <row r="32" spans="1:9" ht="19.899999999999999" customHeight="1" x14ac:dyDescent="0.25">
      <c r="A32" s="69">
        <v>30</v>
      </c>
      <c r="B32" s="70">
        <f t="shared" si="4"/>
        <v>406115.25</v>
      </c>
      <c r="C32" s="71">
        <f t="shared" si="5"/>
        <v>40611</v>
      </c>
      <c r="D32" s="80">
        <f t="shared" si="0"/>
        <v>81223</v>
      </c>
      <c r="E32" s="83">
        <f t="shared" si="1"/>
        <v>427302</v>
      </c>
      <c r="F32" s="67">
        <f t="shared" si="2"/>
        <v>42730</v>
      </c>
      <c r="G32" s="67">
        <f t="shared" si="3"/>
        <v>85460</v>
      </c>
      <c r="H32" s="72">
        <v>237858.42499999999</v>
      </c>
      <c r="I32" s="72">
        <v>79286.824999999997</v>
      </c>
    </row>
    <row r="33" spans="1:9" ht="19.899999999999999" customHeight="1" x14ac:dyDescent="0.25">
      <c r="A33" s="69">
        <v>31</v>
      </c>
      <c r="B33" s="70">
        <f t="shared" si="4"/>
        <v>419652.42499999999</v>
      </c>
      <c r="C33" s="71">
        <f t="shared" si="5"/>
        <v>41965</v>
      </c>
      <c r="D33" s="80">
        <f t="shared" si="0"/>
        <v>83930</v>
      </c>
      <c r="E33" s="83">
        <f t="shared" si="1"/>
        <v>441545.39999999997</v>
      </c>
      <c r="F33" s="67">
        <f t="shared" si="2"/>
        <v>44154</v>
      </c>
      <c r="G33" s="67">
        <f t="shared" si="3"/>
        <v>88309</v>
      </c>
      <c r="H33" s="72">
        <v>237858.42499999999</v>
      </c>
      <c r="I33" s="72">
        <v>79286.824999999997</v>
      </c>
    </row>
    <row r="34" spans="1:9" ht="19.899999999999999" customHeight="1" x14ac:dyDescent="0.25">
      <c r="A34" s="69">
        <v>32</v>
      </c>
      <c r="B34" s="70">
        <f t="shared" si="4"/>
        <v>433189.6</v>
      </c>
      <c r="C34" s="71">
        <f t="shared" si="5"/>
        <v>43318</v>
      </c>
      <c r="D34" s="80">
        <f t="shared" si="0"/>
        <v>86637</v>
      </c>
      <c r="E34" s="83">
        <f t="shared" si="1"/>
        <v>455788.79999999999</v>
      </c>
      <c r="F34" s="67">
        <f t="shared" si="2"/>
        <v>45578</v>
      </c>
      <c r="G34" s="67">
        <f t="shared" si="3"/>
        <v>91157</v>
      </c>
      <c r="H34" s="72">
        <v>237858.42499999999</v>
      </c>
      <c r="I34" s="72">
        <v>79286.824999999997</v>
      </c>
    </row>
    <row r="35" spans="1:9" ht="19.899999999999999" customHeight="1" x14ac:dyDescent="0.25">
      <c r="A35" s="69">
        <v>33</v>
      </c>
      <c r="B35" s="70">
        <f t="shared" si="4"/>
        <v>446726.77499999997</v>
      </c>
      <c r="C35" s="71">
        <f t="shared" si="5"/>
        <v>44672</v>
      </c>
      <c r="D35" s="80">
        <f t="shared" si="0"/>
        <v>89345</v>
      </c>
      <c r="E35" s="83">
        <f t="shared" si="1"/>
        <v>470032.2</v>
      </c>
      <c r="F35" s="67">
        <f t="shared" si="2"/>
        <v>47003</v>
      </c>
      <c r="G35" s="67">
        <f t="shared" si="3"/>
        <v>94006</v>
      </c>
      <c r="H35" s="72">
        <v>237858.42499999999</v>
      </c>
      <c r="I35" s="72">
        <v>79286.824999999997</v>
      </c>
    </row>
    <row r="36" spans="1:9" ht="19.899999999999999" customHeight="1" x14ac:dyDescent="0.25">
      <c r="A36" s="69">
        <v>34</v>
      </c>
      <c r="B36" s="70">
        <f t="shared" si="4"/>
        <v>460263.94999999995</v>
      </c>
      <c r="C36" s="71">
        <f t="shared" si="5"/>
        <v>46026</v>
      </c>
      <c r="D36" s="80">
        <f t="shared" si="0"/>
        <v>92052</v>
      </c>
      <c r="E36" s="83">
        <f t="shared" si="1"/>
        <v>484275.6</v>
      </c>
      <c r="F36" s="67">
        <f t="shared" si="2"/>
        <v>48427</v>
      </c>
      <c r="G36" s="67">
        <f t="shared" si="3"/>
        <v>96855</v>
      </c>
      <c r="H36" s="72">
        <v>237858.42499999999</v>
      </c>
      <c r="I36" s="72">
        <v>79286.824999999997</v>
      </c>
    </row>
    <row r="37" spans="1:9" ht="19.899999999999999" customHeight="1" x14ac:dyDescent="0.25">
      <c r="A37" s="69">
        <v>35</v>
      </c>
      <c r="B37" s="70">
        <f t="shared" si="4"/>
        <v>473801.125</v>
      </c>
      <c r="C37" s="71">
        <f t="shared" si="5"/>
        <v>47380</v>
      </c>
      <c r="D37" s="80">
        <f t="shared" si="0"/>
        <v>94760</v>
      </c>
      <c r="E37" s="83">
        <f t="shared" si="1"/>
        <v>498519</v>
      </c>
      <c r="F37" s="67">
        <f t="shared" si="2"/>
        <v>49851</v>
      </c>
      <c r="G37" s="67">
        <f t="shared" si="3"/>
        <v>99703</v>
      </c>
      <c r="H37" s="72">
        <v>237858.42499999999</v>
      </c>
      <c r="I37" s="72">
        <v>79286.824999999997</v>
      </c>
    </row>
    <row r="38" spans="1:9" ht="19.899999999999999" customHeight="1" x14ac:dyDescent="0.25">
      <c r="A38" s="69">
        <v>36</v>
      </c>
      <c r="B38" s="70">
        <f t="shared" si="4"/>
        <v>487338.3</v>
      </c>
      <c r="C38" s="71">
        <f t="shared" si="5"/>
        <v>48733</v>
      </c>
      <c r="D38" s="80">
        <f t="shared" si="0"/>
        <v>97467</v>
      </c>
      <c r="E38" s="83">
        <f t="shared" si="1"/>
        <v>512762.39999999997</v>
      </c>
      <c r="F38" s="67">
        <f t="shared" si="2"/>
        <v>51276</v>
      </c>
      <c r="G38" s="67">
        <f t="shared" si="3"/>
        <v>102552</v>
      </c>
      <c r="H38" s="72">
        <v>237858.42499999999</v>
      </c>
      <c r="I38" s="72">
        <v>79286.824999999997</v>
      </c>
    </row>
    <row r="39" spans="1:9" ht="19.899999999999999" customHeight="1" x14ac:dyDescent="0.25">
      <c r="A39" s="69">
        <v>37</v>
      </c>
      <c r="B39" s="70">
        <f t="shared" si="4"/>
        <v>500875.47499999998</v>
      </c>
      <c r="C39" s="71">
        <f t="shared" si="5"/>
        <v>50087</v>
      </c>
      <c r="D39" s="80">
        <f t="shared" si="0"/>
        <v>100175</v>
      </c>
      <c r="E39" s="83">
        <f t="shared" si="1"/>
        <v>527005.79999999993</v>
      </c>
      <c r="F39" s="67">
        <f t="shared" si="2"/>
        <v>52700</v>
      </c>
      <c r="G39" s="67">
        <f t="shared" si="3"/>
        <v>105401</v>
      </c>
      <c r="H39" s="72">
        <v>237858.42499999999</v>
      </c>
      <c r="I39" s="72">
        <v>79286.824999999997</v>
      </c>
    </row>
    <row r="40" spans="1:9" ht="19.899999999999999" customHeight="1" x14ac:dyDescent="0.25">
      <c r="A40" s="69">
        <v>38</v>
      </c>
      <c r="B40" s="70">
        <f t="shared" si="4"/>
        <v>514412.64999999997</v>
      </c>
      <c r="C40" s="71">
        <f t="shared" si="5"/>
        <v>51441</v>
      </c>
      <c r="D40" s="80">
        <f t="shared" si="0"/>
        <v>102882</v>
      </c>
      <c r="E40" s="83">
        <f t="shared" si="1"/>
        <v>541249.19999999995</v>
      </c>
      <c r="F40" s="67">
        <f t="shared" si="2"/>
        <v>54124</v>
      </c>
      <c r="G40" s="67">
        <f t="shared" si="3"/>
        <v>108249</v>
      </c>
      <c r="H40" s="72">
        <v>237858.42499999999</v>
      </c>
      <c r="I40" s="72">
        <v>79286.824999999997</v>
      </c>
    </row>
    <row r="41" spans="1:9" ht="19.899999999999999" customHeight="1" x14ac:dyDescent="0.25">
      <c r="A41" s="69">
        <v>39</v>
      </c>
      <c r="B41" s="70">
        <f t="shared" si="4"/>
        <v>527949.82499999995</v>
      </c>
      <c r="C41" s="71">
        <f t="shared" si="5"/>
        <v>52794</v>
      </c>
      <c r="D41" s="80">
        <f t="shared" si="0"/>
        <v>105589</v>
      </c>
      <c r="E41" s="83">
        <f t="shared" si="1"/>
        <v>555492.6</v>
      </c>
      <c r="F41" s="67">
        <f t="shared" si="2"/>
        <v>55549</v>
      </c>
      <c r="G41" s="67">
        <f t="shared" si="3"/>
        <v>111098</v>
      </c>
      <c r="H41" s="72">
        <v>237858.42499999999</v>
      </c>
      <c r="I41" s="72">
        <v>79286.824999999997</v>
      </c>
    </row>
    <row r="42" spans="1:9" ht="19.899999999999999" customHeight="1" x14ac:dyDescent="0.25">
      <c r="A42" s="69">
        <v>40</v>
      </c>
      <c r="B42" s="70">
        <f t="shared" si="4"/>
        <v>541487</v>
      </c>
      <c r="C42" s="71">
        <f t="shared" si="5"/>
        <v>54148</v>
      </c>
      <c r="D42" s="80">
        <f t="shared" si="0"/>
        <v>108297</v>
      </c>
      <c r="E42" s="83">
        <f t="shared" si="1"/>
        <v>569736</v>
      </c>
      <c r="F42" s="67">
        <f t="shared" si="2"/>
        <v>56973</v>
      </c>
      <c r="G42" s="67">
        <f t="shared" si="3"/>
        <v>113947</v>
      </c>
      <c r="H42" s="72">
        <v>237858.42499999999</v>
      </c>
      <c r="I42" s="72">
        <v>79286.824999999997</v>
      </c>
    </row>
    <row r="43" spans="1:9" ht="19.899999999999999" customHeight="1" x14ac:dyDescent="0.25">
      <c r="A43" s="69">
        <v>41</v>
      </c>
      <c r="B43" s="70">
        <f t="shared" si="4"/>
        <v>555024.17499999993</v>
      </c>
      <c r="C43" s="71">
        <f t="shared" si="5"/>
        <v>55502</v>
      </c>
      <c r="D43" s="80">
        <f t="shared" si="0"/>
        <v>111004</v>
      </c>
      <c r="E43" s="83">
        <f t="shared" si="1"/>
        <v>583979.4</v>
      </c>
      <c r="F43" s="67">
        <f t="shared" si="2"/>
        <v>58397</v>
      </c>
      <c r="G43" s="67">
        <f t="shared" si="3"/>
        <v>116795</v>
      </c>
      <c r="H43" s="72">
        <v>237858.42499999999</v>
      </c>
      <c r="I43" s="72">
        <v>79286.824999999997</v>
      </c>
    </row>
    <row r="44" spans="1:9" ht="19.899999999999999" customHeight="1" x14ac:dyDescent="0.25">
      <c r="A44" s="69">
        <v>42</v>
      </c>
      <c r="B44" s="70">
        <f t="shared" si="4"/>
        <v>568561.35</v>
      </c>
      <c r="C44" s="71">
        <f t="shared" si="5"/>
        <v>56856</v>
      </c>
      <c r="D44" s="80">
        <f t="shared" si="0"/>
        <v>113712</v>
      </c>
      <c r="E44" s="83">
        <f t="shared" si="1"/>
        <v>598222.79999999993</v>
      </c>
      <c r="F44" s="67">
        <f t="shared" si="2"/>
        <v>59822</v>
      </c>
      <c r="G44" s="67">
        <f t="shared" si="3"/>
        <v>119644</v>
      </c>
      <c r="H44" s="72">
        <v>237858.42499999999</v>
      </c>
      <c r="I44" s="72">
        <v>79286.824999999997</v>
      </c>
    </row>
    <row r="45" spans="1:9" ht="19.899999999999999" customHeight="1" x14ac:dyDescent="0.25">
      <c r="A45" s="69">
        <v>43</v>
      </c>
      <c r="B45" s="70">
        <f t="shared" si="4"/>
        <v>582098.52500000002</v>
      </c>
      <c r="C45" s="71">
        <f t="shared" si="5"/>
        <v>58209</v>
      </c>
      <c r="D45" s="80">
        <f t="shared" si="0"/>
        <v>116419</v>
      </c>
      <c r="E45" s="83">
        <f t="shared" si="1"/>
        <v>612466.19999999995</v>
      </c>
      <c r="F45" s="67">
        <f t="shared" si="2"/>
        <v>61246</v>
      </c>
      <c r="G45" s="67">
        <f t="shared" si="3"/>
        <v>122493</v>
      </c>
      <c r="H45" s="72">
        <v>237858.42499999999</v>
      </c>
      <c r="I45" s="72">
        <v>79286.824999999997</v>
      </c>
    </row>
    <row r="46" spans="1:9" ht="19.899999999999999" customHeight="1" thickBot="1" x14ac:dyDescent="0.3">
      <c r="A46" s="73">
        <v>44</v>
      </c>
      <c r="B46" s="74">
        <f t="shared" si="4"/>
        <v>595635.69999999995</v>
      </c>
      <c r="C46" s="75">
        <f t="shared" si="5"/>
        <v>59563</v>
      </c>
      <c r="D46" s="81">
        <f t="shared" si="0"/>
        <v>119127</v>
      </c>
      <c r="E46" s="84">
        <f t="shared" si="1"/>
        <v>626709.6</v>
      </c>
      <c r="F46" s="77">
        <f t="shared" si="2"/>
        <v>62670</v>
      </c>
      <c r="G46" s="77">
        <f t="shared" si="3"/>
        <v>125341</v>
      </c>
      <c r="H46" s="76">
        <v>237858.42499999999</v>
      </c>
      <c r="I46" s="76">
        <v>79286.824999999997</v>
      </c>
    </row>
    <row r="48" spans="1:9" x14ac:dyDescent="0.25">
      <c r="H48" s="132"/>
      <c r="I48" s="132"/>
    </row>
    <row r="49" spans="8:9" x14ac:dyDescent="0.25">
      <c r="H49" s="123"/>
    </row>
    <row r="50" spans="8:9" x14ac:dyDescent="0.25">
      <c r="H50" s="132"/>
      <c r="I50" s="132"/>
    </row>
    <row r="51" spans="8:9" x14ac:dyDescent="0.25">
      <c r="H51" s="123"/>
    </row>
    <row r="52" spans="8:9" x14ac:dyDescent="0.25">
      <c r="H52" s="123"/>
    </row>
  </sheetData>
  <mergeCells count="7">
    <mergeCell ref="A1:A2"/>
    <mergeCell ref="C1:D1"/>
    <mergeCell ref="I1:I2"/>
    <mergeCell ref="H1:H2"/>
    <mergeCell ref="E1:E2"/>
    <mergeCell ref="B1:B2"/>
    <mergeCell ref="F1:G1"/>
  </mergeCells>
  <pageMargins left="0.33333333333333331" right="0.21428571428571427" top="0.11904761904761904" bottom="0.19047619047619047" header="0.3" footer="0.3"/>
  <pageSetup paperSize="7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view="pageLayout" topLeftCell="A100" zoomScaleNormal="100" workbookViewId="0">
      <selection activeCell="D95" sqref="D95"/>
    </sheetView>
  </sheetViews>
  <sheetFormatPr baseColWidth="10" defaultRowHeight="15" x14ac:dyDescent="0.25"/>
  <cols>
    <col min="1" max="1" width="8.5703125" customWidth="1"/>
    <col min="2" max="2" width="10.5703125" customWidth="1"/>
    <col min="3" max="9" width="10.28515625" customWidth="1"/>
    <col min="10" max="10" width="11.7109375" customWidth="1"/>
  </cols>
  <sheetData>
    <row r="1" spans="1:10" ht="30.75" thickBot="1" x14ac:dyDescent="0.3">
      <c r="A1" s="44" t="s">
        <v>0</v>
      </c>
      <c r="B1" s="45" t="s">
        <v>1</v>
      </c>
      <c r="C1" s="46" t="s">
        <v>15</v>
      </c>
      <c r="D1" s="47" t="s">
        <v>16</v>
      </c>
      <c r="E1" s="47" t="s">
        <v>17</v>
      </c>
      <c r="F1" s="47" t="s">
        <v>26</v>
      </c>
      <c r="G1" s="47" t="s">
        <v>18</v>
      </c>
      <c r="H1" s="47" t="s">
        <v>19</v>
      </c>
      <c r="I1" s="47" t="s">
        <v>22</v>
      </c>
      <c r="J1" s="45" t="s">
        <v>20</v>
      </c>
    </row>
    <row r="2" spans="1:10" ht="18" customHeight="1" x14ac:dyDescent="0.25">
      <c r="A2" s="48">
        <v>1</v>
      </c>
      <c r="B2" s="52">
        <f>'RMN-BRP'!B3</f>
        <v>13537.174999999999</v>
      </c>
      <c r="C2" s="51">
        <f>ROUNDDOWN((B2*5%),0)</f>
        <v>676</v>
      </c>
      <c r="D2" s="49">
        <f>ROUNDDOWN((B2*15%),0)</f>
        <v>2030</v>
      </c>
      <c r="E2" s="49">
        <f>ROUNDDOWN((B2*25%),0)</f>
        <v>3384</v>
      </c>
      <c r="F2" s="49">
        <f>ROUNDDOWN((B2*37%),0)</f>
        <v>5008</v>
      </c>
      <c r="G2" s="49">
        <f>ROUNDDOWN((B2*75%),0)</f>
        <v>10152</v>
      </c>
      <c r="H2" s="49">
        <f>ROUNDDOWN((B2*100%),0)</f>
        <v>13537</v>
      </c>
      <c r="I2" s="49">
        <f>ROUNDDOWN((B2*150%),0)</f>
        <v>20305</v>
      </c>
      <c r="J2" s="50">
        <f>ROUNDDOWN((B2*200%),0)</f>
        <v>27074</v>
      </c>
    </row>
    <row r="3" spans="1:10" ht="18" customHeight="1" x14ac:dyDescent="0.25">
      <c r="A3" s="34">
        <v>2</v>
      </c>
      <c r="B3" s="53">
        <f>'RMN-BRP'!B4</f>
        <v>27074.35</v>
      </c>
      <c r="C3" s="3">
        <f t="shared" ref="C3:C45" si="0">ROUNDDOWN((B3*5%),0)</f>
        <v>1353</v>
      </c>
      <c r="D3" s="2">
        <f t="shared" ref="D3:D45" si="1">ROUNDDOWN((B3*15%),0)</f>
        <v>4061</v>
      </c>
      <c r="E3" s="2">
        <f t="shared" ref="E3:E45" si="2">ROUNDDOWN((B3*25%),0)</f>
        <v>6768</v>
      </c>
      <c r="F3" s="2">
        <f t="shared" ref="F3:F45" si="3">ROUNDDOWN((B3*37%),0)</f>
        <v>10017</v>
      </c>
      <c r="G3" s="2">
        <f t="shared" ref="G3:G45" si="4">ROUNDDOWN((B3*75%),0)</f>
        <v>20305</v>
      </c>
      <c r="H3" s="2">
        <f t="shared" ref="H3:H45" si="5">ROUNDDOWN((B3*100%),0)</f>
        <v>27074</v>
      </c>
      <c r="I3" s="49">
        <f t="shared" ref="I3:I45" si="6">ROUNDDOWN((B3*150%),0)</f>
        <v>40611</v>
      </c>
      <c r="J3" s="35">
        <f t="shared" ref="J3:J45" si="7">ROUNDDOWN((B3*200%),0)</f>
        <v>54148</v>
      </c>
    </row>
    <row r="4" spans="1:10" ht="18" customHeight="1" x14ac:dyDescent="0.25">
      <c r="A4" s="34">
        <v>3</v>
      </c>
      <c r="B4" s="53">
        <f>'RMN-BRP'!B5</f>
        <v>40611.524999999994</v>
      </c>
      <c r="C4" s="3">
        <f t="shared" si="0"/>
        <v>2030</v>
      </c>
      <c r="D4" s="2">
        <f t="shared" si="1"/>
        <v>6091</v>
      </c>
      <c r="E4" s="2">
        <f t="shared" si="2"/>
        <v>10152</v>
      </c>
      <c r="F4" s="2">
        <f t="shared" si="3"/>
        <v>15026</v>
      </c>
      <c r="G4" s="2">
        <f t="shared" si="4"/>
        <v>30458</v>
      </c>
      <c r="H4" s="2">
        <f t="shared" si="5"/>
        <v>40611</v>
      </c>
      <c r="I4" s="49">
        <f t="shared" si="6"/>
        <v>60917</v>
      </c>
      <c r="J4" s="35">
        <f t="shared" si="7"/>
        <v>81223</v>
      </c>
    </row>
    <row r="5" spans="1:10" ht="18" customHeight="1" x14ac:dyDescent="0.25">
      <c r="A5" s="34">
        <v>4</v>
      </c>
      <c r="B5" s="53">
        <f>'RMN-BRP'!B6</f>
        <v>54148.7</v>
      </c>
      <c r="C5" s="3">
        <f t="shared" si="0"/>
        <v>2707</v>
      </c>
      <c r="D5" s="2">
        <f t="shared" si="1"/>
        <v>8122</v>
      </c>
      <c r="E5" s="2">
        <f t="shared" si="2"/>
        <v>13537</v>
      </c>
      <c r="F5" s="2">
        <f t="shared" si="3"/>
        <v>20035</v>
      </c>
      <c r="G5" s="2">
        <f t="shared" si="4"/>
        <v>40611</v>
      </c>
      <c r="H5" s="2">
        <f t="shared" si="5"/>
        <v>54148</v>
      </c>
      <c r="I5" s="49">
        <f t="shared" si="6"/>
        <v>81223</v>
      </c>
      <c r="J5" s="35">
        <f t="shared" si="7"/>
        <v>108297</v>
      </c>
    </row>
    <row r="6" spans="1:10" ht="18" customHeight="1" x14ac:dyDescent="0.25">
      <c r="A6" s="34">
        <v>5</v>
      </c>
      <c r="B6" s="53">
        <f>'RMN-BRP'!B7</f>
        <v>67685.875</v>
      </c>
      <c r="C6" s="3">
        <f t="shared" si="0"/>
        <v>3384</v>
      </c>
      <c r="D6" s="2">
        <f t="shared" si="1"/>
        <v>10152</v>
      </c>
      <c r="E6" s="2">
        <f t="shared" si="2"/>
        <v>16921</v>
      </c>
      <c r="F6" s="2">
        <f t="shared" si="3"/>
        <v>25043</v>
      </c>
      <c r="G6" s="2">
        <f t="shared" si="4"/>
        <v>50764</v>
      </c>
      <c r="H6" s="2">
        <f t="shared" si="5"/>
        <v>67685</v>
      </c>
      <c r="I6" s="49">
        <f t="shared" si="6"/>
        <v>101528</v>
      </c>
      <c r="J6" s="35">
        <f t="shared" si="7"/>
        <v>135371</v>
      </c>
    </row>
    <row r="7" spans="1:10" ht="18" customHeight="1" x14ac:dyDescent="0.25">
      <c r="A7" s="34">
        <v>6</v>
      </c>
      <c r="B7" s="53">
        <f>'RMN-BRP'!B8</f>
        <v>81223.049999999988</v>
      </c>
      <c r="C7" s="3">
        <f t="shared" si="0"/>
        <v>4061</v>
      </c>
      <c r="D7" s="2">
        <f t="shared" si="1"/>
        <v>12183</v>
      </c>
      <c r="E7" s="2">
        <f t="shared" si="2"/>
        <v>20305</v>
      </c>
      <c r="F7" s="2">
        <f t="shared" si="3"/>
        <v>30052</v>
      </c>
      <c r="G7" s="2">
        <f t="shared" si="4"/>
        <v>60917</v>
      </c>
      <c r="H7" s="2">
        <f t="shared" si="5"/>
        <v>81223</v>
      </c>
      <c r="I7" s="49">
        <f t="shared" si="6"/>
        <v>121834</v>
      </c>
      <c r="J7" s="35">
        <f t="shared" si="7"/>
        <v>162446</v>
      </c>
    </row>
    <row r="8" spans="1:10" ht="18" customHeight="1" x14ac:dyDescent="0.25">
      <c r="A8" s="34">
        <v>7</v>
      </c>
      <c r="B8" s="53">
        <f>'RMN-BRP'!B9</f>
        <v>94760.224999999991</v>
      </c>
      <c r="C8" s="3">
        <f t="shared" si="0"/>
        <v>4738</v>
      </c>
      <c r="D8" s="2">
        <f t="shared" si="1"/>
        <v>14214</v>
      </c>
      <c r="E8" s="2">
        <f t="shared" si="2"/>
        <v>23690</v>
      </c>
      <c r="F8" s="2">
        <f t="shared" si="3"/>
        <v>35061</v>
      </c>
      <c r="G8" s="2">
        <f t="shared" si="4"/>
        <v>71070</v>
      </c>
      <c r="H8" s="2">
        <f t="shared" si="5"/>
        <v>94760</v>
      </c>
      <c r="I8" s="49">
        <f t="shared" si="6"/>
        <v>142140</v>
      </c>
      <c r="J8" s="35">
        <f t="shared" si="7"/>
        <v>189520</v>
      </c>
    </row>
    <row r="9" spans="1:10" ht="18" customHeight="1" x14ac:dyDescent="0.25">
      <c r="A9" s="34">
        <v>8</v>
      </c>
      <c r="B9" s="53">
        <f>'RMN-BRP'!B10</f>
        <v>108297.4</v>
      </c>
      <c r="C9" s="3">
        <f t="shared" si="0"/>
        <v>5414</v>
      </c>
      <c r="D9" s="2">
        <f t="shared" si="1"/>
        <v>16244</v>
      </c>
      <c r="E9" s="2">
        <f t="shared" si="2"/>
        <v>27074</v>
      </c>
      <c r="F9" s="2">
        <f t="shared" si="3"/>
        <v>40070</v>
      </c>
      <c r="G9" s="2">
        <f t="shared" si="4"/>
        <v>81223</v>
      </c>
      <c r="H9" s="2">
        <f t="shared" si="5"/>
        <v>108297</v>
      </c>
      <c r="I9" s="49">
        <f t="shared" si="6"/>
        <v>162446</v>
      </c>
      <c r="J9" s="35">
        <f t="shared" si="7"/>
        <v>216594</v>
      </c>
    </row>
    <row r="10" spans="1:10" ht="18" customHeight="1" x14ac:dyDescent="0.25">
      <c r="A10" s="34">
        <v>9</v>
      </c>
      <c r="B10" s="53">
        <f>'RMN-BRP'!B11</f>
        <v>121834.575</v>
      </c>
      <c r="C10" s="3">
        <f t="shared" si="0"/>
        <v>6091</v>
      </c>
      <c r="D10" s="2">
        <f t="shared" si="1"/>
        <v>18275</v>
      </c>
      <c r="E10" s="2">
        <f t="shared" si="2"/>
        <v>30458</v>
      </c>
      <c r="F10" s="2">
        <f t="shared" si="3"/>
        <v>45078</v>
      </c>
      <c r="G10" s="2">
        <f t="shared" si="4"/>
        <v>91375</v>
      </c>
      <c r="H10" s="2">
        <f t="shared" si="5"/>
        <v>121834</v>
      </c>
      <c r="I10" s="49">
        <f t="shared" si="6"/>
        <v>182751</v>
      </c>
      <c r="J10" s="35">
        <f t="shared" si="7"/>
        <v>243669</v>
      </c>
    </row>
    <row r="11" spans="1:10" ht="18" customHeight="1" x14ac:dyDescent="0.25">
      <c r="A11" s="34">
        <v>10</v>
      </c>
      <c r="B11" s="53">
        <f>'RMN-BRP'!B12</f>
        <v>135371.75</v>
      </c>
      <c r="C11" s="3">
        <f t="shared" si="0"/>
        <v>6768</v>
      </c>
      <c r="D11" s="2">
        <f t="shared" si="1"/>
        <v>20305</v>
      </c>
      <c r="E11" s="2">
        <f t="shared" si="2"/>
        <v>33842</v>
      </c>
      <c r="F11" s="2">
        <f t="shared" si="3"/>
        <v>50087</v>
      </c>
      <c r="G11" s="2">
        <f t="shared" si="4"/>
        <v>101528</v>
      </c>
      <c r="H11" s="2">
        <f t="shared" si="5"/>
        <v>135371</v>
      </c>
      <c r="I11" s="49">
        <f t="shared" si="6"/>
        <v>203057</v>
      </c>
      <c r="J11" s="35">
        <f t="shared" si="7"/>
        <v>270743</v>
      </c>
    </row>
    <row r="12" spans="1:10" ht="18" customHeight="1" x14ac:dyDescent="0.25">
      <c r="A12" s="34">
        <v>11</v>
      </c>
      <c r="B12" s="53">
        <f>'RMN-BRP'!B13</f>
        <v>148908.92499999999</v>
      </c>
      <c r="C12" s="3">
        <f t="shared" si="0"/>
        <v>7445</v>
      </c>
      <c r="D12" s="2">
        <f t="shared" si="1"/>
        <v>22336</v>
      </c>
      <c r="E12" s="2">
        <f t="shared" si="2"/>
        <v>37227</v>
      </c>
      <c r="F12" s="2">
        <f t="shared" si="3"/>
        <v>55096</v>
      </c>
      <c r="G12" s="2">
        <f t="shared" si="4"/>
        <v>111681</v>
      </c>
      <c r="H12" s="2">
        <f t="shared" si="5"/>
        <v>148908</v>
      </c>
      <c r="I12" s="49">
        <f t="shared" si="6"/>
        <v>223363</v>
      </c>
      <c r="J12" s="35">
        <f t="shared" si="7"/>
        <v>297817</v>
      </c>
    </row>
    <row r="13" spans="1:10" ht="18" customHeight="1" x14ac:dyDescent="0.25">
      <c r="A13" s="34">
        <v>12</v>
      </c>
      <c r="B13" s="53">
        <f>'RMN-BRP'!B14</f>
        <v>162446.09999999998</v>
      </c>
      <c r="C13" s="3">
        <f t="shared" si="0"/>
        <v>8122</v>
      </c>
      <c r="D13" s="2">
        <f t="shared" si="1"/>
        <v>24366</v>
      </c>
      <c r="E13" s="2">
        <f t="shared" si="2"/>
        <v>40611</v>
      </c>
      <c r="F13" s="2">
        <f t="shared" si="3"/>
        <v>60105</v>
      </c>
      <c r="G13" s="2">
        <f t="shared" si="4"/>
        <v>121834</v>
      </c>
      <c r="H13" s="2">
        <f t="shared" si="5"/>
        <v>162446</v>
      </c>
      <c r="I13" s="49">
        <f t="shared" si="6"/>
        <v>243669</v>
      </c>
      <c r="J13" s="35">
        <f t="shared" si="7"/>
        <v>324892</v>
      </c>
    </row>
    <row r="14" spans="1:10" ht="18" customHeight="1" x14ac:dyDescent="0.25">
      <c r="A14" s="34">
        <v>13</v>
      </c>
      <c r="B14" s="53">
        <f>'RMN-BRP'!B15</f>
        <v>175983.27499999999</v>
      </c>
      <c r="C14" s="3">
        <f t="shared" si="0"/>
        <v>8799</v>
      </c>
      <c r="D14" s="2">
        <f t="shared" si="1"/>
        <v>26397</v>
      </c>
      <c r="E14" s="2">
        <f t="shared" si="2"/>
        <v>43995</v>
      </c>
      <c r="F14" s="2">
        <f t="shared" si="3"/>
        <v>65113</v>
      </c>
      <c r="G14" s="2">
        <f t="shared" si="4"/>
        <v>131987</v>
      </c>
      <c r="H14" s="2">
        <f t="shared" si="5"/>
        <v>175983</v>
      </c>
      <c r="I14" s="49">
        <f t="shared" si="6"/>
        <v>263974</v>
      </c>
      <c r="J14" s="35">
        <f t="shared" si="7"/>
        <v>351966</v>
      </c>
    </row>
    <row r="15" spans="1:10" ht="18" customHeight="1" x14ac:dyDescent="0.25">
      <c r="A15" s="34">
        <v>14</v>
      </c>
      <c r="B15" s="53">
        <f>'RMN-BRP'!B16</f>
        <v>189520.44999999998</v>
      </c>
      <c r="C15" s="3">
        <f t="shared" si="0"/>
        <v>9476</v>
      </c>
      <c r="D15" s="2">
        <f t="shared" si="1"/>
        <v>28428</v>
      </c>
      <c r="E15" s="2">
        <f t="shared" si="2"/>
        <v>47380</v>
      </c>
      <c r="F15" s="2">
        <f t="shared" si="3"/>
        <v>70122</v>
      </c>
      <c r="G15" s="2">
        <f t="shared" si="4"/>
        <v>142140</v>
      </c>
      <c r="H15" s="2">
        <f t="shared" si="5"/>
        <v>189520</v>
      </c>
      <c r="I15" s="49">
        <f t="shared" si="6"/>
        <v>284280</v>
      </c>
      <c r="J15" s="35">
        <f t="shared" si="7"/>
        <v>379040</v>
      </c>
    </row>
    <row r="16" spans="1:10" ht="18" customHeight="1" x14ac:dyDescent="0.25">
      <c r="A16" s="34">
        <v>15</v>
      </c>
      <c r="B16" s="53">
        <f>'RMN-BRP'!B17</f>
        <v>203057.625</v>
      </c>
      <c r="C16" s="3">
        <f t="shared" si="0"/>
        <v>10152</v>
      </c>
      <c r="D16" s="2">
        <f t="shared" si="1"/>
        <v>30458</v>
      </c>
      <c r="E16" s="2">
        <f t="shared" si="2"/>
        <v>50764</v>
      </c>
      <c r="F16" s="2">
        <f t="shared" si="3"/>
        <v>75131</v>
      </c>
      <c r="G16" s="2">
        <f t="shared" si="4"/>
        <v>152293</v>
      </c>
      <c r="H16" s="2">
        <f t="shared" si="5"/>
        <v>203057</v>
      </c>
      <c r="I16" s="49">
        <f t="shared" si="6"/>
        <v>304586</v>
      </c>
      <c r="J16" s="35">
        <f t="shared" si="7"/>
        <v>406115</v>
      </c>
    </row>
    <row r="17" spans="1:10" ht="18" customHeight="1" x14ac:dyDescent="0.25">
      <c r="A17" s="34">
        <v>16</v>
      </c>
      <c r="B17" s="53">
        <f>'RMN-BRP'!B18</f>
        <v>216594.8</v>
      </c>
      <c r="C17" s="3">
        <f t="shared" si="0"/>
        <v>10829</v>
      </c>
      <c r="D17" s="2">
        <f t="shared" si="1"/>
        <v>32489</v>
      </c>
      <c r="E17" s="2">
        <f t="shared" si="2"/>
        <v>54148</v>
      </c>
      <c r="F17" s="2">
        <f t="shared" si="3"/>
        <v>80140</v>
      </c>
      <c r="G17" s="2">
        <f t="shared" si="4"/>
        <v>162446</v>
      </c>
      <c r="H17" s="2">
        <f t="shared" si="5"/>
        <v>216594</v>
      </c>
      <c r="I17" s="49">
        <f t="shared" si="6"/>
        <v>324892</v>
      </c>
      <c r="J17" s="35">
        <f t="shared" si="7"/>
        <v>433189</v>
      </c>
    </row>
    <row r="18" spans="1:10" ht="18" customHeight="1" x14ac:dyDescent="0.25">
      <c r="A18" s="34">
        <v>17</v>
      </c>
      <c r="B18" s="53">
        <f>'RMN-BRP'!B19</f>
        <v>230131.97499999998</v>
      </c>
      <c r="C18" s="3">
        <f t="shared" si="0"/>
        <v>11506</v>
      </c>
      <c r="D18" s="2">
        <f t="shared" si="1"/>
        <v>34519</v>
      </c>
      <c r="E18" s="2">
        <f t="shared" si="2"/>
        <v>57532</v>
      </c>
      <c r="F18" s="2">
        <f t="shared" si="3"/>
        <v>85148</v>
      </c>
      <c r="G18" s="2">
        <f t="shared" si="4"/>
        <v>172598</v>
      </c>
      <c r="H18" s="2">
        <f t="shared" si="5"/>
        <v>230131</v>
      </c>
      <c r="I18" s="49">
        <f t="shared" si="6"/>
        <v>345197</v>
      </c>
      <c r="J18" s="35">
        <f t="shared" si="7"/>
        <v>460263</v>
      </c>
    </row>
    <row r="19" spans="1:10" ht="18" customHeight="1" x14ac:dyDescent="0.25">
      <c r="A19" s="34">
        <v>18</v>
      </c>
      <c r="B19" s="53">
        <f>'RMN-BRP'!B20</f>
        <v>243669.15</v>
      </c>
      <c r="C19" s="3">
        <f t="shared" si="0"/>
        <v>12183</v>
      </c>
      <c r="D19" s="2">
        <f t="shared" si="1"/>
        <v>36550</v>
      </c>
      <c r="E19" s="2">
        <f t="shared" si="2"/>
        <v>60917</v>
      </c>
      <c r="F19" s="2">
        <f t="shared" si="3"/>
        <v>90157</v>
      </c>
      <c r="G19" s="2">
        <f t="shared" si="4"/>
        <v>182751</v>
      </c>
      <c r="H19" s="2">
        <f t="shared" si="5"/>
        <v>243669</v>
      </c>
      <c r="I19" s="49">
        <f t="shared" si="6"/>
        <v>365503</v>
      </c>
      <c r="J19" s="35">
        <f t="shared" si="7"/>
        <v>487338</v>
      </c>
    </row>
    <row r="20" spans="1:10" ht="18" customHeight="1" x14ac:dyDescent="0.25">
      <c r="A20" s="34">
        <v>19</v>
      </c>
      <c r="B20" s="53">
        <f>'RMN-BRP'!B21</f>
        <v>257206.32499999998</v>
      </c>
      <c r="C20" s="3">
        <f t="shared" si="0"/>
        <v>12860</v>
      </c>
      <c r="D20" s="2">
        <f t="shared" si="1"/>
        <v>38580</v>
      </c>
      <c r="E20" s="2">
        <f t="shared" si="2"/>
        <v>64301</v>
      </c>
      <c r="F20" s="2">
        <f t="shared" si="3"/>
        <v>95166</v>
      </c>
      <c r="G20" s="2">
        <f t="shared" si="4"/>
        <v>192904</v>
      </c>
      <c r="H20" s="2">
        <f t="shared" si="5"/>
        <v>257206</v>
      </c>
      <c r="I20" s="49">
        <f t="shared" si="6"/>
        <v>385809</v>
      </c>
      <c r="J20" s="35">
        <f t="shared" si="7"/>
        <v>514412</v>
      </c>
    </row>
    <row r="21" spans="1:10" ht="18" customHeight="1" x14ac:dyDescent="0.25">
      <c r="A21" s="34">
        <v>20</v>
      </c>
      <c r="B21" s="53">
        <f>'RMN-BRP'!B22</f>
        <v>270743.5</v>
      </c>
      <c r="C21" s="3">
        <f t="shared" si="0"/>
        <v>13537</v>
      </c>
      <c r="D21" s="2">
        <f t="shared" si="1"/>
        <v>40611</v>
      </c>
      <c r="E21" s="2">
        <f t="shared" si="2"/>
        <v>67685</v>
      </c>
      <c r="F21" s="2">
        <f t="shared" si="3"/>
        <v>100175</v>
      </c>
      <c r="G21" s="2">
        <f t="shared" si="4"/>
        <v>203057</v>
      </c>
      <c r="H21" s="2">
        <f t="shared" si="5"/>
        <v>270743</v>
      </c>
      <c r="I21" s="49">
        <f t="shared" si="6"/>
        <v>406115</v>
      </c>
      <c r="J21" s="35">
        <f t="shared" si="7"/>
        <v>541487</v>
      </c>
    </row>
    <row r="22" spans="1:10" ht="18" customHeight="1" x14ac:dyDescent="0.25">
      <c r="A22" s="34">
        <v>21</v>
      </c>
      <c r="B22" s="53">
        <f>'RMN-BRP'!B23</f>
        <v>284280.67499999999</v>
      </c>
      <c r="C22" s="3">
        <f t="shared" si="0"/>
        <v>14214</v>
      </c>
      <c r="D22" s="2">
        <f t="shared" si="1"/>
        <v>42642</v>
      </c>
      <c r="E22" s="2">
        <f t="shared" si="2"/>
        <v>71070</v>
      </c>
      <c r="F22" s="2">
        <f t="shared" si="3"/>
        <v>105183</v>
      </c>
      <c r="G22" s="2">
        <f t="shared" si="4"/>
        <v>213210</v>
      </c>
      <c r="H22" s="2">
        <f t="shared" si="5"/>
        <v>284280</v>
      </c>
      <c r="I22" s="49">
        <f t="shared" si="6"/>
        <v>426421</v>
      </c>
      <c r="J22" s="35">
        <f t="shared" si="7"/>
        <v>568561</v>
      </c>
    </row>
    <row r="23" spans="1:10" ht="18" customHeight="1" x14ac:dyDescent="0.25">
      <c r="A23" s="34">
        <v>22</v>
      </c>
      <c r="B23" s="53">
        <f>'RMN-BRP'!B24</f>
        <v>297817.84999999998</v>
      </c>
      <c r="C23" s="3">
        <f t="shared" si="0"/>
        <v>14890</v>
      </c>
      <c r="D23" s="2">
        <f t="shared" si="1"/>
        <v>44672</v>
      </c>
      <c r="E23" s="2">
        <f t="shared" si="2"/>
        <v>74454</v>
      </c>
      <c r="F23" s="2">
        <f t="shared" si="3"/>
        <v>110192</v>
      </c>
      <c r="G23" s="2">
        <f t="shared" si="4"/>
        <v>223363</v>
      </c>
      <c r="H23" s="2">
        <f t="shared" si="5"/>
        <v>297817</v>
      </c>
      <c r="I23" s="49">
        <f t="shared" si="6"/>
        <v>446726</v>
      </c>
      <c r="J23" s="35">
        <f t="shared" si="7"/>
        <v>595635</v>
      </c>
    </row>
    <row r="24" spans="1:10" ht="18" customHeight="1" x14ac:dyDescent="0.25">
      <c r="A24" s="34">
        <v>23</v>
      </c>
      <c r="B24" s="53">
        <f>'RMN-BRP'!B25</f>
        <v>311355.02499999997</v>
      </c>
      <c r="C24" s="3">
        <f t="shared" si="0"/>
        <v>15567</v>
      </c>
      <c r="D24" s="2">
        <f t="shared" si="1"/>
        <v>46703</v>
      </c>
      <c r="E24" s="2">
        <f t="shared" si="2"/>
        <v>77838</v>
      </c>
      <c r="F24" s="2">
        <f t="shared" si="3"/>
        <v>115201</v>
      </c>
      <c r="G24" s="2">
        <f t="shared" si="4"/>
        <v>233516</v>
      </c>
      <c r="H24" s="2">
        <f t="shared" si="5"/>
        <v>311355</v>
      </c>
      <c r="I24" s="49">
        <f t="shared" si="6"/>
        <v>467032</v>
      </c>
      <c r="J24" s="35">
        <f t="shared" si="7"/>
        <v>622710</v>
      </c>
    </row>
    <row r="25" spans="1:10" ht="18" customHeight="1" x14ac:dyDescent="0.25">
      <c r="A25" s="34">
        <v>24</v>
      </c>
      <c r="B25" s="53">
        <f>'RMN-BRP'!B26</f>
        <v>324892.19999999995</v>
      </c>
      <c r="C25" s="3">
        <f t="shared" si="0"/>
        <v>16244</v>
      </c>
      <c r="D25" s="2">
        <f t="shared" si="1"/>
        <v>48733</v>
      </c>
      <c r="E25" s="2">
        <f t="shared" si="2"/>
        <v>81223</v>
      </c>
      <c r="F25" s="2">
        <f t="shared" si="3"/>
        <v>120210</v>
      </c>
      <c r="G25" s="2">
        <f t="shared" si="4"/>
        <v>243669</v>
      </c>
      <c r="H25" s="2">
        <f t="shared" si="5"/>
        <v>324892</v>
      </c>
      <c r="I25" s="49">
        <f t="shared" si="6"/>
        <v>487338</v>
      </c>
      <c r="J25" s="35">
        <f t="shared" si="7"/>
        <v>649784</v>
      </c>
    </row>
    <row r="26" spans="1:10" ht="18" customHeight="1" x14ac:dyDescent="0.25">
      <c r="A26" s="34">
        <v>25</v>
      </c>
      <c r="B26" s="53">
        <f>'RMN-BRP'!B27</f>
        <v>338429.375</v>
      </c>
      <c r="C26" s="3">
        <f t="shared" si="0"/>
        <v>16921</v>
      </c>
      <c r="D26" s="2">
        <f t="shared" si="1"/>
        <v>50764</v>
      </c>
      <c r="E26" s="2">
        <f t="shared" si="2"/>
        <v>84607</v>
      </c>
      <c r="F26" s="2">
        <f t="shared" si="3"/>
        <v>125218</v>
      </c>
      <c r="G26" s="2">
        <f t="shared" si="4"/>
        <v>253822</v>
      </c>
      <c r="H26" s="2">
        <f t="shared" si="5"/>
        <v>338429</v>
      </c>
      <c r="I26" s="49">
        <f t="shared" si="6"/>
        <v>507644</v>
      </c>
      <c r="J26" s="35">
        <f t="shared" si="7"/>
        <v>676858</v>
      </c>
    </row>
    <row r="27" spans="1:10" ht="18" customHeight="1" x14ac:dyDescent="0.25">
      <c r="A27" s="34">
        <v>26</v>
      </c>
      <c r="B27" s="53">
        <f>'RMN-BRP'!B28</f>
        <v>351966.55</v>
      </c>
      <c r="C27" s="3">
        <f t="shared" si="0"/>
        <v>17598</v>
      </c>
      <c r="D27" s="2">
        <f t="shared" si="1"/>
        <v>52794</v>
      </c>
      <c r="E27" s="2">
        <f t="shared" si="2"/>
        <v>87991</v>
      </c>
      <c r="F27" s="2">
        <f t="shared" si="3"/>
        <v>130227</v>
      </c>
      <c r="G27" s="2">
        <f t="shared" si="4"/>
        <v>263974</v>
      </c>
      <c r="H27" s="2">
        <f t="shared" si="5"/>
        <v>351966</v>
      </c>
      <c r="I27" s="49">
        <f t="shared" si="6"/>
        <v>527949</v>
      </c>
      <c r="J27" s="35">
        <f t="shared" si="7"/>
        <v>703933</v>
      </c>
    </row>
    <row r="28" spans="1:10" ht="18" customHeight="1" x14ac:dyDescent="0.25">
      <c r="A28" s="34">
        <v>27</v>
      </c>
      <c r="B28" s="53">
        <f>'RMN-BRP'!B29</f>
        <v>365503.72499999998</v>
      </c>
      <c r="C28" s="3">
        <f t="shared" si="0"/>
        <v>18275</v>
      </c>
      <c r="D28" s="2">
        <f t="shared" si="1"/>
        <v>54825</v>
      </c>
      <c r="E28" s="2">
        <f t="shared" si="2"/>
        <v>91375</v>
      </c>
      <c r="F28" s="2">
        <f t="shared" si="3"/>
        <v>135236</v>
      </c>
      <c r="G28" s="2">
        <f t="shared" si="4"/>
        <v>274127</v>
      </c>
      <c r="H28" s="2">
        <f t="shared" si="5"/>
        <v>365503</v>
      </c>
      <c r="I28" s="49">
        <f t="shared" si="6"/>
        <v>548255</v>
      </c>
      <c r="J28" s="35">
        <f t="shared" si="7"/>
        <v>731007</v>
      </c>
    </row>
    <row r="29" spans="1:10" ht="18" customHeight="1" x14ac:dyDescent="0.25">
      <c r="A29" s="34">
        <v>28</v>
      </c>
      <c r="B29" s="53">
        <f>'RMN-BRP'!B30</f>
        <v>379040.89999999997</v>
      </c>
      <c r="C29" s="3">
        <f t="shared" si="0"/>
        <v>18952</v>
      </c>
      <c r="D29" s="2">
        <f t="shared" si="1"/>
        <v>56856</v>
      </c>
      <c r="E29" s="2">
        <f t="shared" si="2"/>
        <v>94760</v>
      </c>
      <c r="F29" s="2">
        <f t="shared" si="3"/>
        <v>140245</v>
      </c>
      <c r="G29" s="2">
        <f t="shared" si="4"/>
        <v>284280</v>
      </c>
      <c r="H29" s="2">
        <f t="shared" si="5"/>
        <v>379040</v>
      </c>
      <c r="I29" s="49">
        <f t="shared" si="6"/>
        <v>568561</v>
      </c>
      <c r="J29" s="35">
        <f t="shared" si="7"/>
        <v>758081</v>
      </c>
    </row>
    <row r="30" spans="1:10" ht="18" customHeight="1" x14ac:dyDescent="0.25">
      <c r="A30" s="34">
        <v>29</v>
      </c>
      <c r="B30" s="53">
        <f>'RMN-BRP'!B31</f>
        <v>392578.07499999995</v>
      </c>
      <c r="C30" s="3">
        <f t="shared" si="0"/>
        <v>19628</v>
      </c>
      <c r="D30" s="2">
        <f t="shared" si="1"/>
        <v>58886</v>
      </c>
      <c r="E30" s="2">
        <f t="shared" si="2"/>
        <v>98144</v>
      </c>
      <c r="F30" s="2">
        <f t="shared" si="3"/>
        <v>145253</v>
      </c>
      <c r="G30" s="2">
        <f t="shared" si="4"/>
        <v>294433</v>
      </c>
      <c r="H30" s="2">
        <f t="shared" si="5"/>
        <v>392578</v>
      </c>
      <c r="I30" s="49">
        <f t="shared" si="6"/>
        <v>588867</v>
      </c>
      <c r="J30" s="35">
        <f t="shared" si="7"/>
        <v>785156</v>
      </c>
    </row>
    <row r="31" spans="1:10" ht="18" customHeight="1" x14ac:dyDescent="0.25">
      <c r="A31" s="34">
        <v>30</v>
      </c>
      <c r="B31" s="53">
        <f>'RMN-BRP'!B32</f>
        <v>406115.25</v>
      </c>
      <c r="C31" s="3">
        <f t="shared" si="0"/>
        <v>20305</v>
      </c>
      <c r="D31" s="2">
        <f t="shared" si="1"/>
        <v>60917</v>
      </c>
      <c r="E31" s="2">
        <f t="shared" si="2"/>
        <v>101528</v>
      </c>
      <c r="F31" s="2">
        <f t="shared" si="3"/>
        <v>150262</v>
      </c>
      <c r="G31" s="2">
        <f t="shared" si="4"/>
        <v>304586</v>
      </c>
      <c r="H31" s="2">
        <f t="shared" si="5"/>
        <v>406115</v>
      </c>
      <c r="I31" s="49">
        <f t="shared" si="6"/>
        <v>609172</v>
      </c>
      <c r="J31" s="35">
        <f t="shared" si="7"/>
        <v>812230</v>
      </c>
    </row>
    <row r="32" spans="1:10" ht="18" customHeight="1" x14ac:dyDescent="0.25">
      <c r="A32" s="34">
        <v>31</v>
      </c>
      <c r="B32" s="53">
        <f>'RMN-BRP'!B33</f>
        <v>419652.42499999999</v>
      </c>
      <c r="C32" s="3">
        <f t="shared" si="0"/>
        <v>20982</v>
      </c>
      <c r="D32" s="2">
        <f t="shared" si="1"/>
        <v>62947</v>
      </c>
      <c r="E32" s="2">
        <f t="shared" si="2"/>
        <v>104913</v>
      </c>
      <c r="F32" s="2">
        <f t="shared" si="3"/>
        <v>155271</v>
      </c>
      <c r="G32" s="2">
        <f t="shared" si="4"/>
        <v>314739</v>
      </c>
      <c r="H32" s="2">
        <f t="shared" si="5"/>
        <v>419652</v>
      </c>
      <c r="I32" s="49">
        <f t="shared" si="6"/>
        <v>629478</v>
      </c>
      <c r="J32" s="35">
        <f t="shared" si="7"/>
        <v>839304</v>
      </c>
    </row>
    <row r="33" spans="1:10" ht="18" customHeight="1" x14ac:dyDescent="0.25">
      <c r="A33" s="34">
        <v>32</v>
      </c>
      <c r="B33" s="53">
        <f>'RMN-BRP'!B34</f>
        <v>433189.6</v>
      </c>
      <c r="C33" s="3">
        <f t="shared" si="0"/>
        <v>21659</v>
      </c>
      <c r="D33" s="2">
        <f t="shared" si="1"/>
        <v>64978</v>
      </c>
      <c r="E33" s="2">
        <f t="shared" si="2"/>
        <v>108297</v>
      </c>
      <c r="F33" s="2">
        <f t="shared" si="3"/>
        <v>160280</v>
      </c>
      <c r="G33" s="2">
        <f t="shared" si="4"/>
        <v>324892</v>
      </c>
      <c r="H33" s="2">
        <f t="shared" si="5"/>
        <v>433189</v>
      </c>
      <c r="I33" s="49">
        <f t="shared" si="6"/>
        <v>649784</v>
      </c>
      <c r="J33" s="35">
        <f t="shared" si="7"/>
        <v>866379</v>
      </c>
    </row>
    <row r="34" spans="1:10" ht="18" customHeight="1" x14ac:dyDescent="0.25">
      <c r="A34" s="34">
        <v>33</v>
      </c>
      <c r="B34" s="53">
        <f>'RMN-BRP'!B35</f>
        <v>446726.77499999997</v>
      </c>
      <c r="C34" s="3">
        <f t="shared" si="0"/>
        <v>22336</v>
      </c>
      <c r="D34" s="2">
        <f t="shared" si="1"/>
        <v>67009</v>
      </c>
      <c r="E34" s="2">
        <f t="shared" si="2"/>
        <v>111681</v>
      </c>
      <c r="F34" s="2">
        <f t="shared" si="3"/>
        <v>165288</v>
      </c>
      <c r="G34" s="2">
        <f t="shared" si="4"/>
        <v>335045</v>
      </c>
      <c r="H34" s="2">
        <f t="shared" si="5"/>
        <v>446726</v>
      </c>
      <c r="I34" s="49">
        <f t="shared" si="6"/>
        <v>670090</v>
      </c>
      <c r="J34" s="35">
        <f t="shared" si="7"/>
        <v>893453</v>
      </c>
    </row>
    <row r="35" spans="1:10" ht="18" customHeight="1" x14ac:dyDescent="0.25">
      <c r="A35" s="34">
        <v>34</v>
      </c>
      <c r="B35" s="53">
        <f>'RMN-BRP'!B36</f>
        <v>460263.94999999995</v>
      </c>
      <c r="C35" s="3">
        <f t="shared" si="0"/>
        <v>23013</v>
      </c>
      <c r="D35" s="2">
        <f t="shared" si="1"/>
        <v>69039</v>
      </c>
      <c r="E35" s="2">
        <f t="shared" si="2"/>
        <v>115065</v>
      </c>
      <c r="F35" s="2">
        <f t="shared" si="3"/>
        <v>170297</v>
      </c>
      <c r="G35" s="2">
        <f t="shared" si="4"/>
        <v>345197</v>
      </c>
      <c r="H35" s="2">
        <f t="shared" si="5"/>
        <v>460263</v>
      </c>
      <c r="I35" s="49">
        <f t="shared" si="6"/>
        <v>690395</v>
      </c>
      <c r="J35" s="35">
        <f t="shared" si="7"/>
        <v>920527</v>
      </c>
    </row>
    <row r="36" spans="1:10" ht="18" customHeight="1" x14ac:dyDescent="0.25">
      <c r="A36" s="34">
        <v>35</v>
      </c>
      <c r="B36" s="53">
        <f>'RMN-BRP'!B37</f>
        <v>473801.125</v>
      </c>
      <c r="C36" s="3">
        <f t="shared" si="0"/>
        <v>23690</v>
      </c>
      <c r="D36" s="2">
        <f t="shared" si="1"/>
        <v>71070</v>
      </c>
      <c r="E36" s="2">
        <f t="shared" si="2"/>
        <v>118450</v>
      </c>
      <c r="F36" s="2">
        <f t="shared" si="3"/>
        <v>175306</v>
      </c>
      <c r="G36" s="2">
        <f t="shared" si="4"/>
        <v>355350</v>
      </c>
      <c r="H36" s="2">
        <f t="shared" si="5"/>
        <v>473801</v>
      </c>
      <c r="I36" s="49">
        <f t="shared" si="6"/>
        <v>710701</v>
      </c>
      <c r="J36" s="35">
        <f t="shared" si="7"/>
        <v>947602</v>
      </c>
    </row>
    <row r="37" spans="1:10" ht="18" customHeight="1" x14ac:dyDescent="0.25">
      <c r="A37" s="34">
        <v>36</v>
      </c>
      <c r="B37" s="53">
        <f>'RMN-BRP'!B38</f>
        <v>487338.3</v>
      </c>
      <c r="C37" s="3">
        <f t="shared" si="0"/>
        <v>24366</v>
      </c>
      <c r="D37" s="2">
        <f t="shared" si="1"/>
        <v>73100</v>
      </c>
      <c r="E37" s="2">
        <f t="shared" si="2"/>
        <v>121834</v>
      </c>
      <c r="F37" s="2">
        <f t="shared" si="3"/>
        <v>180315</v>
      </c>
      <c r="G37" s="2">
        <f t="shared" si="4"/>
        <v>365503</v>
      </c>
      <c r="H37" s="2">
        <f t="shared" si="5"/>
        <v>487338</v>
      </c>
      <c r="I37" s="49">
        <f t="shared" si="6"/>
        <v>731007</v>
      </c>
      <c r="J37" s="35">
        <f t="shared" si="7"/>
        <v>974676</v>
      </c>
    </row>
    <row r="38" spans="1:10" ht="18" customHeight="1" x14ac:dyDescent="0.25">
      <c r="A38" s="34">
        <v>37</v>
      </c>
      <c r="B38" s="53">
        <f>'RMN-BRP'!B39</f>
        <v>500875.47499999998</v>
      </c>
      <c r="C38" s="3">
        <f t="shared" si="0"/>
        <v>25043</v>
      </c>
      <c r="D38" s="2">
        <f t="shared" si="1"/>
        <v>75131</v>
      </c>
      <c r="E38" s="2">
        <f t="shared" si="2"/>
        <v>125218</v>
      </c>
      <c r="F38" s="2">
        <f t="shared" si="3"/>
        <v>185323</v>
      </c>
      <c r="G38" s="2">
        <f t="shared" si="4"/>
        <v>375656</v>
      </c>
      <c r="H38" s="2">
        <f t="shared" si="5"/>
        <v>500875</v>
      </c>
      <c r="I38" s="49">
        <f t="shared" si="6"/>
        <v>751313</v>
      </c>
      <c r="J38" s="35">
        <f t="shared" si="7"/>
        <v>1001750</v>
      </c>
    </row>
    <row r="39" spans="1:10" ht="18" customHeight="1" x14ac:dyDescent="0.25">
      <c r="A39" s="34">
        <v>38</v>
      </c>
      <c r="B39" s="53">
        <f>'RMN-BRP'!B40</f>
        <v>514412.64999999997</v>
      </c>
      <c r="C39" s="3">
        <f t="shared" si="0"/>
        <v>25720</v>
      </c>
      <c r="D39" s="2">
        <f t="shared" si="1"/>
        <v>77161</v>
      </c>
      <c r="E39" s="2">
        <f t="shared" si="2"/>
        <v>128603</v>
      </c>
      <c r="F39" s="2">
        <f t="shared" si="3"/>
        <v>190332</v>
      </c>
      <c r="G39" s="2">
        <f t="shared" si="4"/>
        <v>385809</v>
      </c>
      <c r="H39" s="2">
        <f t="shared" si="5"/>
        <v>514412</v>
      </c>
      <c r="I39" s="49">
        <f t="shared" si="6"/>
        <v>771618</v>
      </c>
      <c r="J39" s="35">
        <f t="shared" si="7"/>
        <v>1028825</v>
      </c>
    </row>
    <row r="40" spans="1:10" ht="18" customHeight="1" x14ac:dyDescent="0.25">
      <c r="A40" s="34">
        <v>39</v>
      </c>
      <c r="B40" s="53">
        <f>'RMN-BRP'!B41</f>
        <v>527949.82499999995</v>
      </c>
      <c r="C40" s="3">
        <f t="shared" si="0"/>
        <v>26397</v>
      </c>
      <c r="D40" s="2">
        <f t="shared" si="1"/>
        <v>79192</v>
      </c>
      <c r="E40" s="2">
        <f t="shared" si="2"/>
        <v>131987</v>
      </c>
      <c r="F40" s="2">
        <f t="shared" si="3"/>
        <v>195341</v>
      </c>
      <c r="G40" s="2">
        <f t="shared" si="4"/>
        <v>395962</v>
      </c>
      <c r="H40" s="2">
        <f t="shared" si="5"/>
        <v>527949</v>
      </c>
      <c r="I40" s="49">
        <f t="shared" si="6"/>
        <v>791924</v>
      </c>
      <c r="J40" s="35">
        <f t="shared" si="7"/>
        <v>1055899</v>
      </c>
    </row>
    <row r="41" spans="1:10" ht="18" customHeight="1" x14ac:dyDescent="0.25">
      <c r="A41" s="34">
        <v>40</v>
      </c>
      <c r="B41" s="53">
        <f>'RMN-BRP'!B42</f>
        <v>541487</v>
      </c>
      <c r="C41" s="3">
        <f t="shared" si="0"/>
        <v>27074</v>
      </c>
      <c r="D41" s="2">
        <f t="shared" si="1"/>
        <v>81223</v>
      </c>
      <c r="E41" s="2">
        <f t="shared" si="2"/>
        <v>135371</v>
      </c>
      <c r="F41" s="2">
        <f t="shared" si="3"/>
        <v>200350</v>
      </c>
      <c r="G41" s="2">
        <f t="shared" si="4"/>
        <v>406115</v>
      </c>
      <c r="H41" s="2">
        <f t="shared" si="5"/>
        <v>541487</v>
      </c>
      <c r="I41" s="49">
        <f t="shared" si="6"/>
        <v>812230</v>
      </c>
      <c r="J41" s="35">
        <f t="shared" si="7"/>
        <v>1082974</v>
      </c>
    </row>
    <row r="42" spans="1:10" ht="18" customHeight="1" x14ac:dyDescent="0.25">
      <c r="A42" s="34">
        <v>41</v>
      </c>
      <c r="B42" s="53">
        <f>'RMN-BRP'!B43</f>
        <v>555024.17499999993</v>
      </c>
      <c r="C42" s="3">
        <f t="shared" si="0"/>
        <v>27751</v>
      </c>
      <c r="D42" s="2">
        <f t="shared" si="1"/>
        <v>83253</v>
      </c>
      <c r="E42" s="2">
        <f t="shared" si="2"/>
        <v>138756</v>
      </c>
      <c r="F42" s="2">
        <f t="shared" si="3"/>
        <v>205358</v>
      </c>
      <c r="G42" s="2">
        <f t="shared" si="4"/>
        <v>416268</v>
      </c>
      <c r="H42" s="2">
        <f t="shared" si="5"/>
        <v>555024</v>
      </c>
      <c r="I42" s="49">
        <f t="shared" si="6"/>
        <v>832536</v>
      </c>
      <c r="J42" s="35">
        <f t="shared" si="7"/>
        <v>1110048</v>
      </c>
    </row>
    <row r="43" spans="1:10" ht="18" customHeight="1" x14ac:dyDescent="0.25">
      <c r="A43" s="34">
        <v>42</v>
      </c>
      <c r="B43" s="53">
        <f>'RMN-BRP'!B44</f>
        <v>568561.35</v>
      </c>
      <c r="C43" s="3">
        <f t="shared" si="0"/>
        <v>28428</v>
      </c>
      <c r="D43" s="2">
        <f t="shared" si="1"/>
        <v>85284</v>
      </c>
      <c r="E43" s="2">
        <f t="shared" si="2"/>
        <v>142140</v>
      </c>
      <c r="F43" s="2">
        <f t="shared" si="3"/>
        <v>210367</v>
      </c>
      <c r="G43" s="2">
        <f t="shared" si="4"/>
        <v>426421</v>
      </c>
      <c r="H43" s="2">
        <f t="shared" si="5"/>
        <v>568561</v>
      </c>
      <c r="I43" s="49">
        <f t="shared" si="6"/>
        <v>852842</v>
      </c>
      <c r="J43" s="35">
        <f t="shared" si="7"/>
        <v>1137122</v>
      </c>
    </row>
    <row r="44" spans="1:10" ht="18" customHeight="1" x14ac:dyDescent="0.25">
      <c r="A44" s="34">
        <v>43</v>
      </c>
      <c r="B44" s="53">
        <f>'RMN-BRP'!B45</f>
        <v>582098.52500000002</v>
      </c>
      <c r="C44" s="3">
        <f t="shared" si="0"/>
        <v>29104</v>
      </c>
      <c r="D44" s="2">
        <f t="shared" si="1"/>
        <v>87314</v>
      </c>
      <c r="E44" s="2">
        <f t="shared" si="2"/>
        <v>145524</v>
      </c>
      <c r="F44" s="2">
        <f t="shared" si="3"/>
        <v>215376</v>
      </c>
      <c r="G44" s="2">
        <f t="shared" si="4"/>
        <v>436573</v>
      </c>
      <c r="H44" s="2">
        <f t="shared" si="5"/>
        <v>582098</v>
      </c>
      <c r="I44" s="49">
        <f t="shared" si="6"/>
        <v>873147</v>
      </c>
      <c r="J44" s="35">
        <f t="shared" si="7"/>
        <v>1164197</v>
      </c>
    </row>
    <row r="45" spans="1:10" ht="18" customHeight="1" thickBot="1" x14ac:dyDescent="0.3">
      <c r="A45" s="36">
        <v>44</v>
      </c>
      <c r="B45" s="54">
        <f>'RMN-BRP'!B46</f>
        <v>595635.69999999995</v>
      </c>
      <c r="C45" s="39">
        <f t="shared" si="0"/>
        <v>29781</v>
      </c>
      <c r="D45" s="37">
        <f t="shared" si="1"/>
        <v>89345</v>
      </c>
      <c r="E45" s="37">
        <f t="shared" si="2"/>
        <v>148908</v>
      </c>
      <c r="F45" s="37">
        <f t="shared" si="3"/>
        <v>220385</v>
      </c>
      <c r="G45" s="37">
        <f t="shared" si="4"/>
        <v>446726</v>
      </c>
      <c r="H45" s="37">
        <f t="shared" si="5"/>
        <v>595635</v>
      </c>
      <c r="I45" s="49">
        <f t="shared" si="6"/>
        <v>893453</v>
      </c>
      <c r="J45" s="38">
        <f t="shared" si="7"/>
        <v>1191271</v>
      </c>
    </row>
    <row r="48" spans="1:10" ht="15.75" thickBot="1" x14ac:dyDescent="0.3"/>
    <row r="49" spans="1:10" ht="30.75" thickBot="1" x14ac:dyDescent="0.3">
      <c r="A49" s="44" t="s">
        <v>0</v>
      </c>
      <c r="B49" s="45" t="s">
        <v>2</v>
      </c>
      <c r="C49" s="58" t="s">
        <v>15</v>
      </c>
      <c r="D49" s="59" t="s">
        <v>16</v>
      </c>
      <c r="E49" s="59" t="s">
        <v>17</v>
      </c>
      <c r="F49" s="59" t="s">
        <v>21</v>
      </c>
      <c r="G49" s="59" t="s">
        <v>18</v>
      </c>
      <c r="H49" s="59" t="s">
        <v>19</v>
      </c>
      <c r="I49" s="59" t="s">
        <v>22</v>
      </c>
      <c r="J49" s="40" t="s">
        <v>20</v>
      </c>
    </row>
    <row r="50" spans="1:10" ht="18" customHeight="1" x14ac:dyDescent="0.25">
      <c r="A50" s="31">
        <v>1</v>
      </c>
      <c r="B50" s="41">
        <f>'RMN-BRP'!E3</f>
        <v>14243.4</v>
      </c>
      <c r="C50" s="55">
        <f>ROUNDDOWN((B50*5%),0)</f>
        <v>712</v>
      </c>
      <c r="D50" s="32">
        <f>ROUNDDOWN((B50*15%),0)</f>
        <v>2136</v>
      </c>
      <c r="E50" s="32">
        <f>ROUNDDOWN((B50*25%),0)</f>
        <v>3560</v>
      </c>
      <c r="F50" s="32">
        <f>ROUNDDOWN((B50*37.5%),0)</f>
        <v>5341</v>
      </c>
      <c r="G50" s="32">
        <f>ROUNDDOWN((B50*75%),0)</f>
        <v>10682</v>
      </c>
      <c r="H50" s="32">
        <f>ROUNDDOWN((B50*100%),0)</f>
        <v>14243</v>
      </c>
      <c r="I50" s="32">
        <f>ROUNDDOWN((B50*150%),0)</f>
        <v>21365</v>
      </c>
      <c r="J50" s="33">
        <f>ROUNDDOWN((B50*200%),0)</f>
        <v>28486</v>
      </c>
    </row>
    <row r="51" spans="1:10" ht="18" customHeight="1" x14ac:dyDescent="0.25">
      <c r="A51" s="34">
        <v>2</v>
      </c>
      <c r="B51" s="42">
        <f>'RMN-BRP'!E4</f>
        <v>28486.799999999999</v>
      </c>
      <c r="C51" s="56">
        <f t="shared" ref="C51:C93" si="8">ROUNDDOWN((B51*5%),0)</f>
        <v>1424</v>
      </c>
      <c r="D51" s="2">
        <f t="shared" ref="D51:D93" si="9">ROUNDDOWN((B51*15%),0)</f>
        <v>4273</v>
      </c>
      <c r="E51" s="2">
        <f t="shared" ref="E51:E93" si="10">ROUNDDOWN((B51*25%),0)</f>
        <v>7121</v>
      </c>
      <c r="F51" s="2">
        <f t="shared" ref="F51:F93" si="11">ROUNDDOWN((B51*37.5%),0)</f>
        <v>10682</v>
      </c>
      <c r="G51" s="2">
        <f t="shared" ref="G51:G93" si="12">ROUNDDOWN((B51*75%),0)</f>
        <v>21365</v>
      </c>
      <c r="H51" s="2">
        <f t="shared" ref="H51:H93" si="13">ROUNDDOWN((B51*100%),0)</f>
        <v>28486</v>
      </c>
      <c r="I51" s="2">
        <f t="shared" ref="I51:I93" si="14">ROUNDDOWN((B51*150%),0)</f>
        <v>42730</v>
      </c>
      <c r="J51" s="35">
        <f t="shared" ref="J51:J93" si="15">ROUNDDOWN((B51*200%),0)</f>
        <v>56973</v>
      </c>
    </row>
    <row r="52" spans="1:10" ht="18" customHeight="1" x14ac:dyDescent="0.25">
      <c r="A52" s="34">
        <v>3</v>
      </c>
      <c r="B52" s="42">
        <f>'RMN-BRP'!E5</f>
        <v>42730.2</v>
      </c>
      <c r="C52" s="56">
        <f t="shared" si="8"/>
        <v>2136</v>
      </c>
      <c r="D52" s="2">
        <f t="shared" si="9"/>
        <v>6409</v>
      </c>
      <c r="E52" s="2">
        <f t="shared" si="10"/>
        <v>10682</v>
      </c>
      <c r="F52" s="2">
        <f t="shared" si="11"/>
        <v>16023</v>
      </c>
      <c r="G52" s="2">
        <f t="shared" si="12"/>
        <v>32047</v>
      </c>
      <c r="H52" s="2">
        <f t="shared" si="13"/>
        <v>42730</v>
      </c>
      <c r="I52" s="2">
        <f t="shared" si="14"/>
        <v>64095</v>
      </c>
      <c r="J52" s="35">
        <f t="shared" si="15"/>
        <v>85460</v>
      </c>
    </row>
    <row r="53" spans="1:10" ht="18" customHeight="1" x14ac:dyDescent="0.25">
      <c r="A53" s="34">
        <v>4</v>
      </c>
      <c r="B53" s="42">
        <f>'RMN-BRP'!E6</f>
        <v>56973.599999999999</v>
      </c>
      <c r="C53" s="56">
        <f t="shared" si="8"/>
        <v>2848</v>
      </c>
      <c r="D53" s="2">
        <f t="shared" si="9"/>
        <v>8546</v>
      </c>
      <c r="E53" s="2">
        <f t="shared" si="10"/>
        <v>14243</v>
      </c>
      <c r="F53" s="2">
        <f t="shared" si="11"/>
        <v>21365</v>
      </c>
      <c r="G53" s="2">
        <f t="shared" si="12"/>
        <v>42730</v>
      </c>
      <c r="H53" s="2">
        <f t="shared" si="13"/>
        <v>56973</v>
      </c>
      <c r="I53" s="2">
        <f t="shared" si="14"/>
        <v>85460</v>
      </c>
      <c r="J53" s="35">
        <f t="shared" si="15"/>
        <v>113947</v>
      </c>
    </row>
    <row r="54" spans="1:10" ht="18" customHeight="1" x14ac:dyDescent="0.25">
      <c r="A54" s="34">
        <v>5</v>
      </c>
      <c r="B54" s="42">
        <f>'RMN-BRP'!E7</f>
        <v>71217</v>
      </c>
      <c r="C54" s="56">
        <f t="shared" si="8"/>
        <v>3560</v>
      </c>
      <c r="D54" s="2">
        <f t="shared" si="9"/>
        <v>10682</v>
      </c>
      <c r="E54" s="2">
        <f t="shared" si="10"/>
        <v>17804</v>
      </c>
      <c r="F54" s="2">
        <f t="shared" si="11"/>
        <v>26706</v>
      </c>
      <c r="G54" s="2">
        <f t="shared" si="12"/>
        <v>53412</v>
      </c>
      <c r="H54" s="2">
        <f t="shared" si="13"/>
        <v>71217</v>
      </c>
      <c r="I54" s="2">
        <f t="shared" si="14"/>
        <v>106825</v>
      </c>
      <c r="J54" s="35">
        <f t="shared" si="15"/>
        <v>142434</v>
      </c>
    </row>
    <row r="55" spans="1:10" ht="18" customHeight="1" x14ac:dyDescent="0.25">
      <c r="A55" s="34">
        <v>6</v>
      </c>
      <c r="B55" s="42">
        <f>'RMN-BRP'!E8</f>
        <v>85460.4</v>
      </c>
      <c r="C55" s="56">
        <f t="shared" si="8"/>
        <v>4273</v>
      </c>
      <c r="D55" s="2">
        <f t="shared" si="9"/>
        <v>12819</v>
      </c>
      <c r="E55" s="2">
        <f t="shared" si="10"/>
        <v>21365</v>
      </c>
      <c r="F55" s="2">
        <f t="shared" si="11"/>
        <v>32047</v>
      </c>
      <c r="G55" s="2">
        <f t="shared" si="12"/>
        <v>64095</v>
      </c>
      <c r="H55" s="2">
        <f t="shared" si="13"/>
        <v>85460</v>
      </c>
      <c r="I55" s="2">
        <f t="shared" si="14"/>
        <v>128190</v>
      </c>
      <c r="J55" s="35">
        <f t="shared" si="15"/>
        <v>170920</v>
      </c>
    </row>
    <row r="56" spans="1:10" ht="18" customHeight="1" x14ac:dyDescent="0.25">
      <c r="A56" s="34">
        <v>7</v>
      </c>
      <c r="B56" s="42">
        <f>'RMN-BRP'!E9</f>
        <v>99703.8</v>
      </c>
      <c r="C56" s="56">
        <f t="shared" si="8"/>
        <v>4985</v>
      </c>
      <c r="D56" s="2">
        <f t="shared" si="9"/>
        <v>14955</v>
      </c>
      <c r="E56" s="2">
        <f t="shared" si="10"/>
        <v>24925</v>
      </c>
      <c r="F56" s="2">
        <f t="shared" si="11"/>
        <v>37388</v>
      </c>
      <c r="G56" s="2">
        <f t="shared" si="12"/>
        <v>74777</v>
      </c>
      <c r="H56" s="2">
        <f t="shared" si="13"/>
        <v>99703</v>
      </c>
      <c r="I56" s="2">
        <f t="shared" si="14"/>
        <v>149555</v>
      </c>
      <c r="J56" s="35">
        <f t="shared" si="15"/>
        <v>199407</v>
      </c>
    </row>
    <row r="57" spans="1:10" ht="18" customHeight="1" x14ac:dyDescent="0.25">
      <c r="A57" s="34">
        <v>8</v>
      </c>
      <c r="B57" s="42">
        <f>'RMN-BRP'!E10</f>
        <v>113947.2</v>
      </c>
      <c r="C57" s="56">
        <f t="shared" si="8"/>
        <v>5697</v>
      </c>
      <c r="D57" s="2">
        <f t="shared" si="9"/>
        <v>17092</v>
      </c>
      <c r="E57" s="2">
        <f t="shared" si="10"/>
        <v>28486</v>
      </c>
      <c r="F57" s="2">
        <f t="shared" si="11"/>
        <v>42730</v>
      </c>
      <c r="G57" s="2">
        <f t="shared" si="12"/>
        <v>85460</v>
      </c>
      <c r="H57" s="2">
        <f t="shared" si="13"/>
        <v>113947</v>
      </c>
      <c r="I57" s="2">
        <f t="shared" si="14"/>
        <v>170920</v>
      </c>
      <c r="J57" s="35">
        <f t="shared" si="15"/>
        <v>227894</v>
      </c>
    </row>
    <row r="58" spans="1:10" ht="18" customHeight="1" x14ac:dyDescent="0.25">
      <c r="A58" s="34">
        <v>9</v>
      </c>
      <c r="B58" s="42">
        <f>'RMN-BRP'!E11</f>
        <v>128190.59999999999</v>
      </c>
      <c r="C58" s="56">
        <f t="shared" si="8"/>
        <v>6409</v>
      </c>
      <c r="D58" s="2">
        <f t="shared" si="9"/>
        <v>19228</v>
      </c>
      <c r="E58" s="2">
        <f t="shared" si="10"/>
        <v>32047</v>
      </c>
      <c r="F58" s="2">
        <f t="shared" si="11"/>
        <v>48071</v>
      </c>
      <c r="G58" s="2">
        <f t="shared" si="12"/>
        <v>96142</v>
      </c>
      <c r="H58" s="2">
        <f t="shared" si="13"/>
        <v>128190</v>
      </c>
      <c r="I58" s="2">
        <f t="shared" si="14"/>
        <v>192285</v>
      </c>
      <c r="J58" s="35">
        <f t="shared" si="15"/>
        <v>256381</v>
      </c>
    </row>
    <row r="59" spans="1:10" ht="18" customHeight="1" x14ac:dyDescent="0.25">
      <c r="A59" s="34">
        <v>10</v>
      </c>
      <c r="B59" s="42">
        <f>'RMN-BRP'!E12</f>
        <v>142434</v>
      </c>
      <c r="C59" s="56">
        <f t="shared" si="8"/>
        <v>7121</v>
      </c>
      <c r="D59" s="2">
        <f t="shared" si="9"/>
        <v>21365</v>
      </c>
      <c r="E59" s="2">
        <f t="shared" si="10"/>
        <v>35608</v>
      </c>
      <c r="F59" s="2">
        <f t="shared" si="11"/>
        <v>53412</v>
      </c>
      <c r="G59" s="2">
        <f t="shared" si="12"/>
        <v>106825</v>
      </c>
      <c r="H59" s="2">
        <f t="shared" si="13"/>
        <v>142434</v>
      </c>
      <c r="I59" s="2">
        <f t="shared" si="14"/>
        <v>213651</v>
      </c>
      <c r="J59" s="35">
        <f t="shared" si="15"/>
        <v>284868</v>
      </c>
    </row>
    <row r="60" spans="1:10" ht="18" customHeight="1" x14ac:dyDescent="0.25">
      <c r="A60" s="34">
        <v>11</v>
      </c>
      <c r="B60" s="42">
        <f>'RMN-BRP'!E13</f>
        <v>156677.4</v>
      </c>
      <c r="C60" s="56">
        <f t="shared" si="8"/>
        <v>7833</v>
      </c>
      <c r="D60" s="2">
        <f t="shared" si="9"/>
        <v>23501</v>
      </c>
      <c r="E60" s="2">
        <f t="shared" si="10"/>
        <v>39169</v>
      </c>
      <c r="F60" s="2">
        <f t="shared" si="11"/>
        <v>58754</v>
      </c>
      <c r="G60" s="2">
        <f t="shared" si="12"/>
        <v>117508</v>
      </c>
      <c r="H60" s="2">
        <f t="shared" si="13"/>
        <v>156677</v>
      </c>
      <c r="I60" s="2">
        <f t="shared" si="14"/>
        <v>235016</v>
      </c>
      <c r="J60" s="35">
        <f t="shared" si="15"/>
        <v>313354</v>
      </c>
    </row>
    <row r="61" spans="1:10" ht="18" customHeight="1" x14ac:dyDescent="0.25">
      <c r="A61" s="34">
        <v>12</v>
      </c>
      <c r="B61" s="42">
        <f>'RMN-BRP'!E14</f>
        <v>170920.8</v>
      </c>
      <c r="C61" s="56">
        <f t="shared" si="8"/>
        <v>8546</v>
      </c>
      <c r="D61" s="2">
        <f t="shared" si="9"/>
        <v>25638</v>
      </c>
      <c r="E61" s="2">
        <f t="shared" si="10"/>
        <v>42730</v>
      </c>
      <c r="F61" s="2">
        <f t="shared" si="11"/>
        <v>64095</v>
      </c>
      <c r="G61" s="2">
        <f t="shared" si="12"/>
        <v>128190</v>
      </c>
      <c r="H61" s="2">
        <f t="shared" si="13"/>
        <v>170920</v>
      </c>
      <c r="I61" s="2">
        <f t="shared" si="14"/>
        <v>256381</v>
      </c>
      <c r="J61" s="35">
        <f t="shared" si="15"/>
        <v>341841</v>
      </c>
    </row>
    <row r="62" spans="1:10" ht="18" customHeight="1" x14ac:dyDescent="0.25">
      <c r="A62" s="34">
        <v>13</v>
      </c>
      <c r="B62" s="42">
        <f>'RMN-BRP'!E15</f>
        <v>185164.19999999998</v>
      </c>
      <c r="C62" s="56">
        <f t="shared" si="8"/>
        <v>9258</v>
      </c>
      <c r="D62" s="2">
        <f t="shared" si="9"/>
        <v>27774</v>
      </c>
      <c r="E62" s="2">
        <f t="shared" si="10"/>
        <v>46291</v>
      </c>
      <c r="F62" s="2">
        <f t="shared" si="11"/>
        <v>69436</v>
      </c>
      <c r="G62" s="2">
        <f t="shared" si="12"/>
        <v>138873</v>
      </c>
      <c r="H62" s="2">
        <f t="shared" si="13"/>
        <v>185164</v>
      </c>
      <c r="I62" s="2">
        <f t="shared" si="14"/>
        <v>277746</v>
      </c>
      <c r="J62" s="35">
        <f t="shared" si="15"/>
        <v>370328</v>
      </c>
    </row>
    <row r="63" spans="1:10" ht="18" customHeight="1" x14ac:dyDescent="0.25">
      <c r="A63" s="34">
        <v>14</v>
      </c>
      <c r="B63" s="42">
        <f>'RMN-BRP'!E16</f>
        <v>199407.6</v>
      </c>
      <c r="C63" s="56">
        <f t="shared" si="8"/>
        <v>9970</v>
      </c>
      <c r="D63" s="2">
        <f t="shared" si="9"/>
        <v>29911</v>
      </c>
      <c r="E63" s="2">
        <f t="shared" si="10"/>
        <v>49851</v>
      </c>
      <c r="F63" s="2">
        <f t="shared" si="11"/>
        <v>74777</v>
      </c>
      <c r="G63" s="2">
        <f t="shared" si="12"/>
        <v>149555</v>
      </c>
      <c r="H63" s="2">
        <f t="shared" si="13"/>
        <v>199407</v>
      </c>
      <c r="I63" s="2">
        <f t="shared" si="14"/>
        <v>299111</v>
      </c>
      <c r="J63" s="35">
        <f t="shared" si="15"/>
        <v>398815</v>
      </c>
    </row>
    <row r="64" spans="1:10" ht="18" customHeight="1" x14ac:dyDescent="0.25">
      <c r="A64" s="34">
        <v>15</v>
      </c>
      <c r="B64" s="42">
        <f>'RMN-BRP'!E17</f>
        <v>213651</v>
      </c>
      <c r="C64" s="56">
        <f t="shared" si="8"/>
        <v>10682</v>
      </c>
      <c r="D64" s="2">
        <f t="shared" si="9"/>
        <v>32047</v>
      </c>
      <c r="E64" s="2">
        <f t="shared" si="10"/>
        <v>53412</v>
      </c>
      <c r="F64" s="2">
        <f t="shared" si="11"/>
        <v>80119</v>
      </c>
      <c r="G64" s="2">
        <f t="shared" si="12"/>
        <v>160238</v>
      </c>
      <c r="H64" s="2">
        <f t="shared" si="13"/>
        <v>213651</v>
      </c>
      <c r="I64" s="2">
        <f t="shared" si="14"/>
        <v>320476</v>
      </c>
      <c r="J64" s="35">
        <f t="shared" si="15"/>
        <v>427302</v>
      </c>
    </row>
    <row r="65" spans="1:10" ht="18" customHeight="1" x14ac:dyDescent="0.25">
      <c r="A65" s="34">
        <v>16</v>
      </c>
      <c r="B65" s="42">
        <f>'RMN-BRP'!E18</f>
        <v>227894.39999999999</v>
      </c>
      <c r="C65" s="56">
        <f t="shared" si="8"/>
        <v>11394</v>
      </c>
      <c r="D65" s="2">
        <f t="shared" si="9"/>
        <v>34184</v>
      </c>
      <c r="E65" s="2">
        <f t="shared" si="10"/>
        <v>56973</v>
      </c>
      <c r="F65" s="2">
        <f t="shared" si="11"/>
        <v>85460</v>
      </c>
      <c r="G65" s="2">
        <f t="shared" si="12"/>
        <v>170920</v>
      </c>
      <c r="H65" s="2">
        <f t="shared" si="13"/>
        <v>227894</v>
      </c>
      <c r="I65" s="2">
        <f t="shared" si="14"/>
        <v>341841</v>
      </c>
      <c r="J65" s="35">
        <f t="shared" si="15"/>
        <v>455788</v>
      </c>
    </row>
    <row r="66" spans="1:10" ht="18" customHeight="1" x14ac:dyDescent="0.25">
      <c r="A66" s="34">
        <v>17</v>
      </c>
      <c r="B66" s="42">
        <f>'RMN-BRP'!E19</f>
        <v>242137.8</v>
      </c>
      <c r="C66" s="56">
        <f t="shared" si="8"/>
        <v>12106</v>
      </c>
      <c r="D66" s="2">
        <f t="shared" si="9"/>
        <v>36320</v>
      </c>
      <c r="E66" s="2">
        <f t="shared" si="10"/>
        <v>60534</v>
      </c>
      <c r="F66" s="2">
        <f t="shared" si="11"/>
        <v>90801</v>
      </c>
      <c r="G66" s="2">
        <f t="shared" si="12"/>
        <v>181603</v>
      </c>
      <c r="H66" s="2">
        <f t="shared" si="13"/>
        <v>242137</v>
      </c>
      <c r="I66" s="2">
        <f t="shared" si="14"/>
        <v>363206</v>
      </c>
      <c r="J66" s="35">
        <f t="shared" si="15"/>
        <v>484275</v>
      </c>
    </row>
    <row r="67" spans="1:10" ht="18" customHeight="1" x14ac:dyDescent="0.25">
      <c r="A67" s="34">
        <v>18</v>
      </c>
      <c r="B67" s="42">
        <f>'RMN-BRP'!E20</f>
        <v>256381.19999999998</v>
      </c>
      <c r="C67" s="56">
        <f t="shared" si="8"/>
        <v>12819</v>
      </c>
      <c r="D67" s="2">
        <f t="shared" si="9"/>
        <v>38457</v>
      </c>
      <c r="E67" s="2">
        <f t="shared" si="10"/>
        <v>64095</v>
      </c>
      <c r="F67" s="2">
        <f t="shared" si="11"/>
        <v>96142</v>
      </c>
      <c r="G67" s="2">
        <f t="shared" si="12"/>
        <v>192285</v>
      </c>
      <c r="H67" s="2">
        <f t="shared" si="13"/>
        <v>256381</v>
      </c>
      <c r="I67" s="2">
        <f t="shared" si="14"/>
        <v>384571</v>
      </c>
      <c r="J67" s="35">
        <f t="shared" si="15"/>
        <v>512762</v>
      </c>
    </row>
    <row r="68" spans="1:10" ht="18" customHeight="1" x14ac:dyDescent="0.25">
      <c r="A68" s="34">
        <v>19</v>
      </c>
      <c r="B68" s="42">
        <f>'RMN-BRP'!E21</f>
        <v>270624.59999999998</v>
      </c>
      <c r="C68" s="56">
        <f t="shared" si="8"/>
        <v>13531</v>
      </c>
      <c r="D68" s="2">
        <f t="shared" si="9"/>
        <v>40593</v>
      </c>
      <c r="E68" s="2">
        <f t="shared" si="10"/>
        <v>67656</v>
      </c>
      <c r="F68" s="2">
        <f t="shared" si="11"/>
        <v>101484</v>
      </c>
      <c r="G68" s="2">
        <f t="shared" si="12"/>
        <v>202968</v>
      </c>
      <c r="H68" s="2">
        <f t="shared" si="13"/>
        <v>270624</v>
      </c>
      <c r="I68" s="2">
        <f t="shared" si="14"/>
        <v>405936</v>
      </c>
      <c r="J68" s="35">
        <f t="shared" si="15"/>
        <v>541249</v>
      </c>
    </row>
    <row r="69" spans="1:10" ht="18" customHeight="1" x14ac:dyDescent="0.25">
      <c r="A69" s="34">
        <v>20</v>
      </c>
      <c r="B69" s="42">
        <f>'RMN-BRP'!E22</f>
        <v>284868</v>
      </c>
      <c r="C69" s="56">
        <f t="shared" si="8"/>
        <v>14243</v>
      </c>
      <c r="D69" s="2">
        <f t="shared" si="9"/>
        <v>42730</v>
      </c>
      <c r="E69" s="2">
        <f t="shared" si="10"/>
        <v>71217</v>
      </c>
      <c r="F69" s="2">
        <f t="shared" si="11"/>
        <v>106825</v>
      </c>
      <c r="G69" s="2">
        <f t="shared" si="12"/>
        <v>213651</v>
      </c>
      <c r="H69" s="2">
        <f t="shared" si="13"/>
        <v>284868</v>
      </c>
      <c r="I69" s="2">
        <f t="shared" si="14"/>
        <v>427302</v>
      </c>
      <c r="J69" s="35">
        <f t="shared" si="15"/>
        <v>569736</v>
      </c>
    </row>
    <row r="70" spans="1:10" ht="18" customHeight="1" x14ac:dyDescent="0.25">
      <c r="A70" s="34">
        <v>21</v>
      </c>
      <c r="B70" s="42">
        <f>'RMN-BRP'!E23</f>
        <v>299111.39999999997</v>
      </c>
      <c r="C70" s="56">
        <f t="shared" si="8"/>
        <v>14955</v>
      </c>
      <c r="D70" s="2">
        <f t="shared" si="9"/>
        <v>44866</v>
      </c>
      <c r="E70" s="2">
        <f t="shared" si="10"/>
        <v>74777</v>
      </c>
      <c r="F70" s="2">
        <f t="shared" si="11"/>
        <v>112166</v>
      </c>
      <c r="G70" s="2">
        <f t="shared" si="12"/>
        <v>224333</v>
      </c>
      <c r="H70" s="2">
        <f t="shared" si="13"/>
        <v>299111</v>
      </c>
      <c r="I70" s="2">
        <f t="shared" si="14"/>
        <v>448667</v>
      </c>
      <c r="J70" s="35">
        <f t="shared" si="15"/>
        <v>598222</v>
      </c>
    </row>
    <row r="71" spans="1:10" ht="18" customHeight="1" x14ac:dyDescent="0.25">
      <c r="A71" s="34">
        <v>22</v>
      </c>
      <c r="B71" s="42">
        <f>'RMN-BRP'!E24</f>
        <v>313354.8</v>
      </c>
      <c r="C71" s="56">
        <f t="shared" si="8"/>
        <v>15667</v>
      </c>
      <c r="D71" s="2">
        <f t="shared" si="9"/>
        <v>47003</v>
      </c>
      <c r="E71" s="2">
        <f t="shared" si="10"/>
        <v>78338</v>
      </c>
      <c r="F71" s="2">
        <f t="shared" si="11"/>
        <v>117508</v>
      </c>
      <c r="G71" s="2">
        <f t="shared" si="12"/>
        <v>235016</v>
      </c>
      <c r="H71" s="2">
        <f t="shared" si="13"/>
        <v>313354</v>
      </c>
      <c r="I71" s="2">
        <f t="shared" si="14"/>
        <v>470032</v>
      </c>
      <c r="J71" s="35">
        <f t="shared" si="15"/>
        <v>626709</v>
      </c>
    </row>
    <row r="72" spans="1:10" ht="18" customHeight="1" x14ac:dyDescent="0.25">
      <c r="A72" s="34">
        <v>23</v>
      </c>
      <c r="B72" s="42">
        <f>'RMN-BRP'!E25</f>
        <v>327598.2</v>
      </c>
      <c r="C72" s="56">
        <f t="shared" si="8"/>
        <v>16379</v>
      </c>
      <c r="D72" s="2">
        <f t="shared" si="9"/>
        <v>49139</v>
      </c>
      <c r="E72" s="2">
        <f t="shared" si="10"/>
        <v>81899</v>
      </c>
      <c r="F72" s="2">
        <f t="shared" si="11"/>
        <v>122849</v>
      </c>
      <c r="G72" s="2">
        <f t="shared" si="12"/>
        <v>245698</v>
      </c>
      <c r="H72" s="2">
        <f t="shared" si="13"/>
        <v>327598</v>
      </c>
      <c r="I72" s="2">
        <f t="shared" si="14"/>
        <v>491397</v>
      </c>
      <c r="J72" s="35">
        <f t="shared" si="15"/>
        <v>655196</v>
      </c>
    </row>
    <row r="73" spans="1:10" ht="18" customHeight="1" x14ac:dyDescent="0.25">
      <c r="A73" s="34">
        <v>24</v>
      </c>
      <c r="B73" s="42">
        <f>'RMN-BRP'!E26</f>
        <v>341841.6</v>
      </c>
      <c r="C73" s="56">
        <f t="shared" si="8"/>
        <v>17092</v>
      </c>
      <c r="D73" s="2">
        <f t="shared" si="9"/>
        <v>51276</v>
      </c>
      <c r="E73" s="2">
        <f t="shared" si="10"/>
        <v>85460</v>
      </c>
      <c r="F73" s="2">
        <f t="shared" si="11"/>
        <v>128190</v>
      </c>
      <c r="G73" s="2">
        <f t="shared" si="12"/>
        <v>256381</v>
      </c>
      <c r="H73" s="2">
        <f t="shared" si="13"/>
        <v>341841</v>
      </c>
      <c r="I73" s="2">
        <f t="shared" si="14"/>
        <v>512762</v>
      </c>
      <c r="J73" s="35">
        <f t="shared" si="15"/>
        <v>683683</v>
      </c>
    </row>
    <row r="74" spans="1:10" ht="18" customHeight="1" x14ac:dyDescent="0.25">
      <c r="A74" s="34">
        <v>25</v>
      </c>
      <c r="B74" s="42">
        <f>'RMN-BRP'!E27</f>
        <v>356085</v>
      </c>
      <c r="C74" s="56">
        <f t="shared" si="8"/>
        <v>17804</v>
      </c>
      <c r="D74" s="2">
        <f t="shared" si="9"/>
        <v>53412</v>
      </c>
      <c r="E74" s="2">
        <f t="shared" si="10"/>
        <v>89021</v>
      </c>
      <c r="F74" s="2">
        <f t="shared" si="11"/>
        <v>133531</v>
      </c>
      <c r="G74" s="2">
        <f t="shared" si="12"/>
        <v>267063</v>
      </c>
      <c r="H74" s="2">
        <f t="shared" si="13"/>
        <v>356085</v>
      </c>
      <c r="I74" s="2">
        <f t="shared" si="14"/>
        <v>534127</v>
      </c>
      <c r="J74" s="35">
        <f t="shared" si="15"/>
        <v>712170</v>
      </c>
    </row>
    <row r="75" spans="1:10" ht="18" customHeight="1" x14ac:dyDescent="0.25">
      <c r="A75" s="34">
        <v>26</v>
      </c>
      <c r="B75" s="42">
        <f>'RMN-BRP'!E28</f>
        <v>370328.39999999997</v>
      </c>
      <c r="C75" s="56">
        <f t="shared" si="8"/>
        <v>18516</v>
      </c>
      <c r="D75" s="2">
        <f t="shared" si="9"/>
        <v>55549</v>
      </c>
      <c r="E75" s="2">
        <f t="shared" si="10"/>
        <v>92582</v>
      </c>
      <c r="F75" s="2">
        <f t="shared" si="11"/>
        <v>138873</v>
      </c>
      <c r="G75" s="2">
        <f t="shared" si="12"/>
        <v>277746</v>
      </c>
      <c r="H75" s="2">
        <f t="shared" si="13"/>
        <v>370328</v>
      </c>
      <c r="I75" s="2">
        <f t="shared" si="14"/>
        <v>555492</v>
      </c>
      <c r="J75" s="35">
        <f t="shared" si="15"/>
        <v>740656</v>
      </c>
    </row>
    <row r="76" spans="1:10" ht="18" customHeight="1" x14ac:dyDescent="0.25">
      <c r="A76" s="34">
        <v>27</v>
      </c>
      <c r="B76" s="42">
        <f>'RMN-BRP'!E29</f>
        <v>384571.8</v>
      </c>
      <c r="C76" s="56">
        <f t="shared" si="8"/>
        <v>19228</v>
      </c>
      <c r="D76" s="2">
        <f t="shared" si="9"/>
        <v>57685</v>
      </c>
      <c r="E76" s="2">
        <f t="shared" si="10"/>
        <v>96142</v>
      </c>
      <c r="F76" s="2">
        <f t="shared" si="11"/>
        <v>144214</v>
      </c>
      <c r="G76" s="2">
        <f t="shared" si="12"/>
        <v>288428</v>
      </c>
      <c r="H76" s="2">
        <f t="shared" si="13"/>
        <v>384571</v>
      </c>
      <c r="I76" s="2">
        <f t="shared" si="14"/>
        <v>576857</v>
      </c>
      <c r="J76" s="35">
        <f t="shared" si="15"/>
        <v>769143</v>
      </c>
    </row>
    <row r="77" spans="1:10" ht="18" customHeight="1" x14ac:dyDescent="0.25">
      <c r="A77" s="34">
        <v>28</v>
      </c>
      <c r="B77" s="42">
        <f>'RMN-BRP'!E30</f>
        <v>398815.2</v>
      </c>
      <c r="C77" s="56">
        <f t="shared" si="8"/>
        <v>19940</v>
      </c>
      <c r="D77" s="2">
        <f t="shared" si="9"/>
        <v>59822</v>
      </c>
      <c r="E77" s="2">
        <f t="shared" si="10"/>
        <v>99703</v>
      </c>
      <c r="F77" s="2">
        <f t="shared" si="11"/>
        <v>149555</v>
      </c>
      <c r="G77" s="2">
        <f t="shared" si="12"/>
        <v>299111</v>
      </c>
      <c r="H77" s="2">
        <f t="shared" si="13"/>
        <v>398815</v>
      </c>
      <c r="I77" s="2">
        <f t="shared" si="14"/>
        <v>598222</v>
      </c>
      <c r="J77" s="35">
        <f t="shared" si="15"/>
        <v>797630</v>
      </c>
    </row>
    <row r="78" spans="1:10" ht="18" customHeight="1" x14ac:dyDescent="0.25">
      <c r="A78" s="34">
        <v>29</v>
      </c>
      <c r="B78" s="42">
        <f>'RMN-BRP'!E31</f>
        <v>413058.6</v>
      </c>
      <c r="C78" s="56">
        <f t="shared" si="8"/>
        <v>20652</v>
      </c>
      <c r="D78" s="2">
        <f t="shared" si="9"/>
        <v>61958</v>
      </c>
      <c r="E78" s="2">
        <f t="shared" si="10"/>
        <v>103264</v>
      </c>
      <c r="F78" s="2">
        <f t="shared" si="11"/>
        <v>154896</v>
      </c>
      <c r="G78" s="2">
        <f t="shared" si="12"/>
        <v>309793</v>
      </c>
      <c r="H78" s="2">
        <f t="shared" si="13"/>
        <v>413058</v>
      </c>
      <c r="I78" s="2">
        <f t="shared" si="14"/>
        <v>619587</v>
      </c>
      <c r="J78" s="35">
        <f t="shared" si="15"/>
        <v>826117</v>
      </c>
    </row>
    <row r="79" spans="1:10" ht="18" customHeight="1" x14ac:dyDescent="0.25">
      <c r="A79" s="34">
        <v>30</v>
      </c>
      <c r="B79" s="42">
        <f>'RMN-BRP'!E32</f>
        <v>427302</v>
      </c>
      <c r="C79" s="56">
        <f t="shared" si="8"/>
        <v>21365</v>
      </c>
      <c r="D79" s="2">
        <f t="shared" si="9"/>
        <v>64095</v>
      </c>
      <c r="E79" s="2">
        <f t="shared" si="10"/>
        <v>106825</v>
      </c>
      <c r="F79" s="2">
        <f t="shared" si="11"/>
        <v>160238</v>
      </c>
      <c r="G79" s="2">
        <f t="shared" si="12"/>
        <v>320476</v>
      </c>
      <c r="H79" s="2">
        <f t="shared" si="13"/>
        <v>427302</v>
      </c>
      <c r="I79" s="2">
        <f t="shared" si="14"/>
        <v>640953</v>
      </c>
      <c r="J79" s="35">
        <f t="shared" si="15"/>
        <v>854604</v>
      </c>
    </row>
    <row r="80" spans="1:10" ht="18" customHeight="1" x14ac:dyDescent="0.25">
      <c r="A80" s="34">
        <v>31</v>
      </c>
      <c r="B80" s="42">
        <f>'RMN-BRP'!E33</f>
        <v>441545.39999999997</v>
      </c>
      <c r="C80" s="56">
        <f t="shared" si="8"/>
        <v>22077</v>
      </c>
      <c r="D80" s="2">
        <f t="shared" si="9"/>
        <v>66231</v>
      </c>
      <c r="E80" s="2">
        <f t="shared" si="10"/>
        <v>110386</v>
      </c>
      <c r="F80" s="2">
        <f t="shared" si="11"/>
        <v>165579</v>
      </c>
      <c r="G80" s="2">
        <f t="shared" si="12"/>
        <v>331159</v>
      </c>
      <c r="H80" s="2">
        <f t="shared" si="13"/>
        <v>441545</v>
      </c>
      <c r="I80" s="2">
        <f t="shared" si="14"/>
        <v>662318</v>
      </c>
      <c r="J80" s="35">
        <f t="shared" si="15"/>
        <v>883090</v>
      </c>
    </row>
    <row r="81" spans="1:10" ht="18" customHeight="1" x14ac:dyDescent="0.25">
      <c r="A81" s="34">
        <v>32</v>
      </c>
      <c r="B81" s="42">
        <f>'RMN-BRP'!E34</f>
        <v>455788.79999999999</v>
      </c>
      <c r="C81" s="56">
        <f t="shared" si="8"/>
        <v>22789</v>
      </c>
      <c r="D81" s="2">
        <f t="shared" si="9"/>
        <v>68368</v>
      </c>
      <c r="E81" s="2">
        <f t="shared" si="10"/>
        <v>113947</v>
      </c>
      <c r="F81" s="2">
        <f t="shared" si="11"/>
        <v>170920</v>
      </c>
      <c r="G81" s="2">
        <f t="shared" si="12"/>
        <v>341841</v>
      </c>
      <c r="H81" s="2">
        <f t="shared" si="13"/>
        <v>455788</v>
      </c>
      <c r="I81" s="2">
        <f t="shared" si="14"/>
        <v>683683</v>
      </c>
      <c r="J81" s="35">
        <f t="shared" si="15"/>
        <v>911577</v>
      </c>
    </row>
    <row r="82" spans="1:10" ht="18" customHeight="1" x14ac:dyDescent="0.25">
      <c r="A82" s="34">
        <v>33</v>
      </c>
      <c r="B82" s="42">
        <f>'RMN-BRP'!E35</f>
        <v>470032.2</v>
      </c>
      <c r="C82" s="56">
        <f t="shared" si="8"/>
        <v>23501</v>
      </c>
      <c r="D82" s="2">
        <f t="shared" si="9"/>
        <v>70504</v>
      </c>
      <c r="E82" s="2">
        <f t="shared" si="10"/>
        <v>117508</v>
      </c>
      <c r="F82" s="2">
        <f t="shared" si="11"/>
        <v>176262</v>
      </c>
      <c r="G82" s="2">
        <f t="shared" si="12"/>
        <v>352524</v>
      </c>
      <c r="H82" s="2">
        <f t="shared" si="13"/>
        <v>470032</v>
      </c>
      <c r="I82" s="2">
        <f t="shared" si="14"/>
        <v>705048</v>
      </c>
      <c r="J82" s="35">
        <f t="shared" si="15"/>
        <v>940064</v>
      </c>
    </row>
    <row r="83" spans="1:10" ht="18" customHeight="1" x14ac:dyDescent="0.25">
      <c r="A83" s="34">
        <v>34</v>
      </c>
      <c r="B83" s="42">
        <f>'RMN-BRP'!E36</f>
        <v>484275.6</v>
      </c>
      <c r="C83" s="56">
        <f t="shared" si="8"/>
        <v>24213</v>
      </c>
      <c r="D83" s="2">
        <f t="shared" si="9"/>
        <v>72641</v>
      </c>
      <c r="E83" s="2">
        <f t="shared" si="10"/>
        <v>121068</v>
      </c>
      <c r="F83" s="2">
        <f t="shared" si="11"/>
        <v>181603</v>
      </c>
      <c r="G83" s="2">
        <f t="shared" si="12"/>
        <v>363206</v>
      </c>
      <c r="H83" s="2">
        <f t="shared" si="13"/>
        <v>484275</v>
      </c>
      <c r="I83" s="2">
        <f t="shared" si="14"/>
        <v>726413</v>
      </c>
      <c r="J83" s="35">
        <f t="shared" si="15"/>
        <v>968551</v>
      </c>
    </row>
    <row r="84" spans="1:10" ht="18" customHeight="1" x14ac:dyDescent="0.25">
      <c r="A84" s="34">
        <v>35</v>
      </c>
      <c r="B84" s="42">
        <f>'RMN-BRP'!E37</f>
        <v>498519</v>
      </c>
      <c r="C84" s="56">
        <f t="shared" si="8"/>
        <v>24925</v>
      </c>
      <c r="D84" s="2">
        <f t="shared" si="9"/>
        <v>74777</v>
      </c>
      <c r="E84" s="2">
        <f t="shared" si="10"/>
        <v>124629</v>
      </c>
      <c r="F84" s="2">
        <f t="shared" si="11"/>
        <v>186944</v>
      </c>
      <c r="G84" s="2">
        <f t="shared" si="12"/>
        <v>373889</v>
      </c>
      <c r="H84" s="2">
        <f t="shared" si="13"/>
        <v>498519</v>
      </c>
      <c r="I84" s="2">
        <f t="shared" si="14"/>
        <v>747778</v>
      </c>
      <c r="J84" s="35">
        <f t="shared" si="15"/>
        <v>997038</v>
      </c>
    </row>
    <row r="85" spans="1:10" ht="18" customHeight="1" x14ac:dyDescent="0.25">
      <c r="A85" s="34">
        <v>36</v>
      </c>
      <c r="B85" s="42">
        <f>'RMN-BRP'!E38</f>
        <v>512762.39999999997</v>
      </c>
      <c r="C85" s="56">
        <f t="shared" si="8"/>
        <v>25638</v>
      </c>
      <c r="D85" s="2">
        <f t="shared" si="9"/>
        <v>76914</v>
      </c>
      <c r="E85" s="2">
        <f t="shared" si="10"/>
        <v>128190</v>
      </c>
      <c r="F85" s="2">
        <f t="shared" si="11"/>
        <v>192285</v>
      </c>
      <c r="G85" s="2">
        <f t="shared" si="12"/>
        <v>384571</v>
      </c>
      <c r="H85" s="2">
        <f t="shared" si="13"/>
        <v>512762</v>
      </c>
      <c r="I85" s="2">
        <f t="shared" si="14"/>
        <v>769143</v>
      </c>
      <c r="J85" s="35">
        <f t="shared" si="15"/>
        <v>1025524</v>
      </c>
    </row>
    <row r="86" spans="1:10" ht="18" customHeight="1" x14ac:dyDescent="0.25">
      <c r="A86" s="34">
        <v>37</v>
      </c>
      <c r="B86" s="42">
        <f>'RMN-BRP'!E39</f>
        <v>527005.79999999993</v>
      </c>
      <c r="C86" s="56">
        <f t="shared" si="8"/>
        <v>26350</v>
      </c>
      <c r="D86" s="2">
        <f t="shared" si="9"/>
        <v>79050</v>
      </c>
      <c r="E86" s="2">
        <f t="shared" si="10"/>
        <v>131751</v>
      </c>
      <c r="F86" s="2">
        <f t="shared" si="11"/>
        <v>197627</v>
      </c>
      <c r="G86" s="2">
        <f t="shared" si="12"/>
        <v>395254</v>
      </c>
      <c r="H86" s="2">
        <f t="shared" si="13"/>
        <v>527005</v>
      </c>
      <c r="I86" s="2">
        <f t="shared" si="14"/>
        <v>790508</v>
      </c>
      <c r="J86" s="35">
        <f t="shared" si="15"/>
        <v>1054011</v>
      </c>
    </row>
    <row r="87" spans="1:10" ht="18" customHeight="1" x14ac:dyDescent="0.25">
      <c r="A87" s="34">
        <v>38</v>
      </c>
      <c r="B87" s="42">
        <f>'RMN-BRP'!E40</f>
        <v>541249.19999999995</v>
      </c>
      <c r="C87" s="56">
        <f t="shared" si="8"/>
        <v>27062</v>
      </c>
      <c r="D87" s="2">
        <f t="shared" si="9"/>
        <v>81187</v>
      </c>
      <c r="E87" s="2">
        <f t="shared" si="10"/>
        <v>135312</v>
      </c>
      <c r="F87" s="2">
        <f t="shared" si="11"/>
        <v>202968</v>
      </c>
      <c r="G87" s="2">
        <f t="shared" si="12"/>
        <v>405936</v>
      </c>
      <c r="H87" s="2">
        <f t="shared" si="13"/>
        <v>541249</v>
      </c>
      <c r="I87" s="2">
        <f t="shared" si="14"/>
        <v>811873</v>
      </c>
      <c r="J87" s="35">
        <f t="shared" si="15"/>
        <v>1082498</v>
      </c>
    </row>
    <row r="88" spans="1:10" ht="18" customHeight="1" x14ac:dyDescent="0.25">
      <c r="A88" s="34">
        <v>39</v>
      </c>
      <c r="B88" s="42">
        <f>'RMN-BRP'!E41</f>
        <v>555492.6</v>
      </c>
      <c r="C88" s="56">
        <f t="shared" si="8"/>
        <v>27774</v>
      </c>
      <c r="D88" s="2">
        <f t="shared" si="9"/>
        <v>83323</v>
      </c>
      <c r="E88" s="2">
        <f t="shared" si="10"/>
        <v>138873</v>
      </c>
      <c r="F88" s="2">
        <f t="shared" si="11"/>
        <v>208309</v>
      </c>
      <c r="G88" s="2">
        <f t="shared" si="12"/>
        <v>416619</v>
      </c>
      <c r="H88" s="2">
        <f t="shared" si="13"/>
        <v>555492</v>
      </c>
      <c r="I88" s="2">
        <f t="shared" si="14"/>
        <v>833238</v>
      </c>
      <c r="J88" s="35">
        <f t="shared" si="15"/>
        <v>1110985</v>
      </c>
    </row>
    <row r="89" spans="1:10" ht="18" customHeight="1" x14ac:dyDescent="0.25">
      <c r="A89" s="34">
        <v>40</v>
      </c>
      <c r="B89" s="42">
        <f>'RMN-BRP'!E42</f>
        <v>569736</v>
      </c>
      <c r="C89" s="56">
        <f t="shared" si="8"/>
        <v>28486</v>
      </c>
      <c r="D89" s="2">
        <f t="shared" si="9"/>
        <v>85460</v>
      </c>
      <c r="E89" s="2">
        <f t="shared" si="10"/>
        <v>142434</v>
      </c>
      <c r="F89" s="2">
        <f t="shared" si="11"/>
        <v>213651</v>
      </c>
      <c r="G89" s="2">
        <f t="shared" si="12"/>
        <v>427302</v>
      </c>
      <c r="H89" s="2">
        <f t="shared" si="13"/>
        <v>569736</v>
      </c>
      <c r="I89" s="2">
        <f t="shared" si="14"/>
        <v>854604</v>
      </c>
      <c r="J89" s="35">
        <f t="shared" si="15"/>
        <v>1139472</v>
      </c>
    </row>
    <row r="90" spans="1:10" ht="18" customHeight="1" x14ac:dyDescent="0.25">
      <c r="A90" s="34">
        <v>41</v>
      </c>
      <c r="B90" s="42">
        <f>'RMN-BRP'!E43</f>
        <v>583979.4</v>
      </c>
      <c r="C90" s="56">
        <f t="shared" si="8"/>
        <v>29198</v>
      </c>
      <c r="D90" s="2">
        <f t="shared" si="9"/>
        <v>87596</v>
      </c>
      <c r="E90" s="2">
        <f t="shared" si="10"/>
        <v>145994</v>
      </c>
      <c r="F90" s="2">
        <f t="shared" si="11"/>
        <v>218992</v>
      </c>
      <c r="G90" s="2">
        <f t="shared" si="12"/>
        <v>437984</v>
      </c>
      <c r="H90" s="2">
        <f t="shared" si="13"/>
        <v>583979</v>
      </c>
      <c r="I90" s="2">
        <f t="shared" si="14"/>
        <v>875969</v>
      </c>
      <c r="J90" s="35">
        <f t="shared" si="15"/>
        <v>1167958</v>
      </c>
    </row>
    <row r="91" spans="1:10" ht="18" customHeight="1" x14ac:dyDescent="0.25">
      <c r="A91" s="34">
        <v>42</v>
      </c>
      <c r="B91" s="42">
        <f>'RMN-BRP'!E44</f>
        <v>598222.79999999993</v>
      </c>
      <c r="C91" s="56">
        <f t="shared" si="8"/>
        <v>29911</v>
      </c>
      <c r="D91" s="2">
        <f t="shared" si="9"/>
        <v>89733</v>
      </c>
      <c r="E91" s="2">
        <f t="shared" si="10"/>
        <v>149555</v>
      </c>
      <c r="F91" s="2">
        <f t="shared" si="11"/>
        <v>224333</v>
      </c>
      <c r="G91" s="2">
        <f t="shared" si="12"/>
        <v>448667</v>
      </c>
      <c r="H91" s="2">
        <f t="shared" si="13"/>
        <v>598222</v>
      </c>
      <c r="I91" s="2">
        <f t="shared" si="14"/>
        <v>897334</v>
      </c>
      <c r="J91" s="35">
        <f t="shared" si="15"/>
        <v>1196445</v>
      </c>
    </row>
    <row r="92" spans="1:10" ht="18" customHeight="1" x14ac:dyDescent="0.25">
      <c r="A92" s="34">
        <v>43</v>
      </c>
      <c r="B92" s="42">
        <f>'RMN-BRP'!E45</f>
        <v>612466.19999999995</v>
      </c>
      <c r="C92" s="56">
        <f t="shared" si="8"/>
        <v>30623</v>
      </c>
      <c r="D92" s="2">
        <f t="shared" si="9"/>
        <v>91869</v>
      </c>
      <c r="E92" s="2">
        <f t="shared" si="10"/>
        <v>153116</v>
      </c>
      <c r="F92" s="2">
        <f t="shared" si="11"/>
        <v>229674</v>
      </c>
      <c r="G92" s="2">
        <f t="shared" si="12"/>
        <v>459349</v>
      </c>
      <c r="H92" s="2">
        <f t="shared" si="13"/>
        <v>612466</v>
      </c>
      <c r="I92" s="2">
        <f t="shared" si="14"/>
        <v>918699</v>
      </c>
      <c r="J92" s="35">
        <f t="shared" si="15"/>
        <v>1224932</v>
      </c>
    </row>
    <row r="93" spans="1:10" ht="18" customHeight="1" thickBot="1" x14ac:dyDescent="0.3">
      <c r="A93" s="36">
        <v>44</v>
      </c>
      <c r="B93" s="43">
        <f>'RMN-BRP'!E46</f>
        <v>626709.6</v>
      </c>
      <c r="C93" s="57">
        <f t="shared" si="8"/>
        <v>31335</v>
      </c>
      <c r="D93" s="37">
        <f t="shared" si="9"/>
        <v>94006</v>
      </c>
      <c r="E93" s="37">
        <f t="shared" si="10"/>
        <v>156677</v>
      </c>
      <c r="F93" s="37">
        <f t="shared" si="11"/>
        <v>235016</v>
      </c>
      <c r="G93" s="37">
        <f t="shared" si="12"/>
        <v>470032</v>
      </c>
      <c r="H93" s="37">
        <f t="shared" si="13"/>
        <v>626709</v>
      </c>
      <c r="I93" s="37">
        <f t="shared" si="14"/>
        <v>940064</v>
      </c>
      <c r="J93" s="38">
        <f t="shared" si="15"/>
        <v>1253419</v>
      </c>
    </row>
  </sheetData>
  <pageMargins left="0.2" right="8.3333333333333329E-2" top="0.6470588235294118" bottom="0.71568627450980393" header="0.3" footer="0.3"/>
  <pageSetup paperSize="769" orientation="portrait" verticalDpi="0" r:id="rId1"/>
  <headerFooter>
    <oddHeader xml:space="preserve">&amp;CASIGNACIÓN DE RESPONSABILIDAD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Layout" topLeftCell="A10" zoomScale="85" zoomScaleNormal="100" zoomScalePageLayoutView="85" workbookViewId="0">
      <selection activeCell="E2" sqref="E2:I2"/>
    </sheetView>
  </sheetViews>
  <sheetFormatPr baseColWidth="10" defaultRowHeight="15" x14ac:dyDescent="0.25"/>
  <cols>
    <col min="1" max="1" width="27.85546875" customWidth="1"/>
    <col min="2" max="2" width="12.28515625" customWidth="1"/>
    <col min="3" max="3" width="11.85546875" customWidth="1"/>
    <col min="4" max="4" width="13.5703125" customWidth="1"/>
    <col min="5" max="5" width="12.85546875" customWidth="1"/>
    <col min="6" max="7" width="14.140625" customWidth="1"/>
    <col min="8" max="8" width="13.140625" customWidth="1"/>
    <col min="9" max="9" width="16.42578125" customWidth="1"/>
  </cols>
  <sheetData>
    <row r="1" spans="1:10" ht="15.75" thickBot="1" x14ac:dyDescent="0.3">
      <c r="D1" s="85"/>
    </row>
    <row r="2" spans="1:10" x14ac:dyDescent="0.25">
      <c r="A2" s="139" t="s">
        <v>27</v>
      </c>
      <c r="B2" s="100" t="s">
        <v>28</v>
      </c>
      <c r="C2" s="101">
        <v>2017</v>
      </c>
      <c r="D2" s="102" t="s">
        <v>80</v>
      </c>
      <c r="E2" s="102" t="s">
        <v>49</v>
      </c>
      <c r="F2" s="102" t="s">
        <v>49</v>
      </c>
      <c r="G2" s="102" t="s">
        <v>49</v>
      </c>
      <c r="H2" s="102" t="s">
        <v>49</v>
      </c>
      <c r="I2" s="102" t="s">
        <v>49</v>
      </c>
    </row>
    <row r="3" spans="1:10" s="122" customFormat="1" ht="39.75" thickBot="1" x14ac:dyDescent="0.3">
      <c r="A3" s="140"/>
      <c r="B3" s="103" t="s">
        <v>57</v>
      </c>
      <c r="C3" s="119" t="s">
        <v>58</v>
      </c>
      <c r="D3" s="120" t="s">
        <v>53</v>
      </c>
      <c r="E3" s="121" t="s">
        <v>54</v>
      </c>
      <c r="F3" s="121" t="s">
        <v>59</v>
      </c>
      <c r="G3" s="121" t="s">
        <v>60</v>
      </c>
      <c r="H3" s="121" t="s">
        <v>61</v>
      </c>
      <c r="I3" s="121" t="s">
        <v>62</v>
      </c>
    </row>
    <row r="4" spans="1:10" x14ac:dyDescent="0.25">
      <c r="A4" s="104" t="s">
        <v>29</v>
      </c>
      <c r="B4" s="105">
        <v>0.89645938312485818</v>
      </c>
      <c r="C4" s="109">
        <v>1237.9000000000001</v>
      </c>
      <c r="D4" s="111">
        <f>C4*B4</f>
        <v>1109.727070370262</v>
      </c>
      <c r="E4" s="115">
        <v>0.75</v>
      </c>
      <c r="F4" s="115">
        <v>0.25</v>
      </c>
      <c r="G4" s="116">
        <v>0.3</v>
      </c>
      <c r="H4" s="116">
        <v>0.2</v>
      </c>
      <c r="I4" s="118">
        <v>0</v>
      </c>
    </row>
    <row r="5" spans="1:10" x14ac:dyDescent="0.25">
      <c r="A5" s="104" t="s">
        <v>30</v>
      </c>
      <c r="B5" s="105">
        <v>0.89052421403314663</v>
      </c>
      <c r="C5" s="109">
        <v>508.1</v>
      </c>
      <c r="D5" s="112">
        <f t="shared" ref="D5:D22" si="0">C5*B5</f>
        <v>452.4753531502418</v>
      </c>
      <c r="E5" s="114">
        <v>0.375</v>
      </c>
      <c r="F5" s="115">
        <v>0.25</v>
      </c>
      <c r="G5" s="116">
        <v>0.3</v>
      </c>
      <c r="H5" s="116">
        <v>0.2</v>
      </c>
      <c r="I5" s="118">
        <v>0</v>
      </c>
    </row>
    <row r="6" spans="1:10" x14ac:dyDescent="0.25">
      <c r="A6" s="104" t="s">
        <v>31</v>
      </c>
      <c r="B6" s="105">
        <v>0.85695759270015603</v>
      </c>
      <c r="C6" s="109">
        <v>533.79999999999995</v>
      </c>
      <c r="D6" s="112">
        <f t="shared" si="0"/>
        <v>457.44396298334323</v>
      </c>
      <c r="E6" s="114">
        <v>0.375</v>
      </c>
      <c r="F6" s="115">
        <v>0.25</v>
      </c>
      <c r="G6" s="116">
        <v>0.3</v>
      </c>
      <c r="H6" s="116">
        <v>0.2</v>
      </c>
      <c r="I6" s="118">
        <v>0</v>
      </c>
    </row>
    <row r="7" spans="1:10" x14ac:dyDescent="0.25">
      <c r="A7" s="104" t="s">
        <v>32</v>
      </c>
      <c r="B7" s="105">
        <v>0.86095924416461445</v>
      </c>
      <c r="C7" s="109">
        <v>203.6</v>
      </c>
      <c r="D7" s="112">
        <f t="shared" si="0"/>
        <v>175.29130211191548</v>
      </c>
      <c r="E7" s="114">
        <v>0.375</v>
      </c>
      <c r="F7" s="115">
        <v>0.25</v>
      </c>
      <c r="G7" s="116">
        <v>0.3</v>
      </c>
      <c r="H7" s="116">
        <v>0.2</v>
      </c>
      <c r="I7" s="117">
        <v>0</v>
      </c>
      <c r="J7" t="s">
        <v>64</v>
      </c>
    </row>
    <row r="8" spans="1:10" x14ac:dyDescent="0.25">
      <c r="A8" s="104" t="s">
        <v>33</v>
      </c>
      <c r="B8" s="105">
        <v>0.86371758990138991</v>
      </c>
      <c r="C8" s="109">
        <v>258.7</v>
      </c>
      <c r="D8" s="112">
        <f t="shared" si="0"/>
        <v>223.44374050748957</v>
      </c>
      <c r="E8" s="114">
        <v>0.375</v>
      </c>
      <c r="F8" s="115">
        <v>0.25</v>
      </c>
      <c r="G8" s="116">
        <v>0.3</v>
      </c>
      <c r="H8" s="116">
        <v>0.2</v>
      </c>
      <c r="I8" s="117">
        <v>0</v>
      </c>
      <c r="J8" t="s">
        <v>64</v>
      </c>
    </row>
    <row r="9" spans="1:10" x14ac:dyDescent="0.25">
      <c r="A9" s="104" t="s">
        <v>34</v>
      </c>
      <c r="B9" s="105">
        <v>0.74370892270938316</v>
      </c>
      <c r="C9" s="109">
        <v>272.39999999999998</v>
      </c>
      <c r="D9" s="112">
        <f t="shared" si="0"/>
        <v>202.58631054603595</v>
      </c>
      <c r="E9" s="114">
        <v>0.375</v>
      </c>
      <c r="F9" s="115">
        <v>0.25</v>
      </c>
      <c r="G9" s="116">
        <v>0.3</v>
      </c>
      <c r="H9" s="116">
        <v>0.2</v>
      </c>
      <c r="I9" s="117">
        <v>0</v>
      </c>
      <c r="J9" t="s">
        <v>64</v>
      </c>
    </row>
    <row r="10" spans="1:10" x14ac:dyDescent="0.25">
      <c r="A10" s="104" t="s">
        <v>35</v>
      </c>
      <c r="B10" s="105">
        <v>0.89481234277003063</v>
      </c>
      <c r="C10" s="109">
        <v>403.6</v>
      </c>
      <c r="D10" s="112">
        <f t="shared" si="0"/>
        <v>361.14626154198436</v>
      </c>
      <c r="E10" s="114">
        <v>0.375</v>
      </c>
      <c r="F10" s="115">
        <v>0.25</v>
      </c>
      <c r="G10" s="116">
        <v>0.3</v>
      </c>
      <c r="H10" s="116">
        <v>0.2</v>
      </c>
      <c r="I10" s="118">
        <v>0</v>
      </c>
    </row>
    <row r="11" spans="1:10" x14ac:dyDescent="0.25">
      <c r="A11" s="104" t="s">
        <v>36</v>
      </c>
      <c r="B11" s="105">
        <v>0.87409894852798509</v>
      </c>
      <c r="C11" s="109">
        <v>497.2</v>
      </c>
      <c r="D11" s="112">
        <f t="shared" si="0"/>
        <v>434.6019972081142</v>
      </c>
      <c r="E11" s="114">
        <v>0.375</v>
      </c>
      <c r="F11" s="115">
        <v>0.25</v>
      </c>
      <c r="G11" s="116">
        <v>0.3</v>
      </c>
      <c r="H11" s="116">
        <v>0.2</v>
      </c>
      <c r="I11" s="118">
        <v>0</v>
      </c>
    </row>
    <row r="12" spans="1:10" x14ac:dyDescent="0.25">
      <c r="A12" s="104" t="s">
        <v>37</v>
      </c>
      <c r="B12" s="105">
        <v>0.81981295563552892</v>
      </c>
      <c r="C12" s="109">
        <v>369.9</v>
      </c>
      <c r="D12" s="112">
        <f t="shared" si="0"/>
        <v>303.24881228958213</v>
      </c>
      <c r="E12" s="114">
        <v>0.375</v>
      </c>
      <c r="F12" s="115">
        <v>0.25</v>
      </c>
      <c r="G12" s="116">
        <v>0.3</v>
      </c>
      <c r="H12" s="116">
        <v>0.2</v>
      </c>
      <c r="I12" s="118">
        <v>0</v>
      </c>
    </row>
    <row r="13" spans="1:10" x14ac:dyDescent="0.25">
      <c r="A13" s="104" t="s">
        <v>38</v>
      </c>
      <c r="B13" s="105">
        <v>0.86371237123844635</v>
      </c>
      <c r="C13" s="109">
        <v>198.4</v>
      </c>
      <c r="D13" s="112">
        <f t="shared" si="0"/>
        <v>171.36053445370777</v>
      </c>
      <c r="E13" s="114">
        <v>0.375</v>
      </c>
      <c r="F13" s="115">
        <v>0.25</v>
      </c>
      <c r="G13" s="116">
        <v>0.3</v>
      </c>
      <c r="H13" s="116">
        <v>0.2</v>
      </c>
      <c r="I13" s="117">
        <v>0</v>
      </c>
      <c r="J13" t="s">
        <v>64</v>
      </c>
    </row>
    <row r="14" spans="1:10" x14ac:dyDescent="0.25">
      <c r="A14" s="104" t="s">
        <v>39</v>
      </c>
      <c r="B14" s="105">
        <v>0.846411883358965</v>
      </c>
      <c r="C14" s="109">
        <v>604.79999999999995</v>
      </c>
      <c r="D14" s="112">
        <f t="shared" si="0"/>
        <v>511.909907055502</v>
      </c>
      <c r="E14" s="114">
        <v>0.375</v>
      </c>
      <c r="F14" s="115">
        <v>0.25</v>
      </c>
      <c r="G14" s="116">
        <v>0.3</v>
      </c>
      <c r="H14" s="116">
        <v>0.2</v>
      </c>
      <c r="I14" s="118">
        <v>0</v>
      </c>
    </row>
    <row r="15" spans="1:10" x14ac:dyDescent="0.25">
      <c r="A15" s="104" t="s">
        <v>40</v>
      </c>
      <c r="B15" s="105">
        <v>0.90796503831192443</v>
      </c>
      <c r="C15" s="109">
        <v>315</v>
      </c>
      <c r="D15" s="112">
        <f t="shared" si="0"/>
        <v>286.0089870682562</v>
      </c>
      <c r="E15" s="114">
        <v>0.375</v>
      </c>
      <c r="F15" s="115">
        <v>0.25</v>
      </c>
      <c r="G15" s="116">
        <v>0.3</v>
      </c>
      <c r="H15" s="116">
        <v>0.2</v>
      </c>
      <c r="I15" s="118">
        <v>0</v>
      </c>
    </row>
    <row r="16" spans="1:10" x14ac:dyDescent="0.25">
      <c r="A16" s="104" t="s">
        <v>41</v>
      </c>
      <c r="B16" s="105">
        <v>0.8391046879973475</v>
      </c>
      <c r="C16" s="109">
        <v>361.4</v>
      </c>
      <c r="D16" s="112">
        <f t="shared" si="0"/>
        <v>303.25243424224135</v>
      </c>
      <c r="E16" s="114">
        <v>0.375</v>
      </c>
      <c r="F16" s="115">
        <v>0.25</v>
      </c>
      <c r="G16" s="116">
        <v>0.3</v>
      </c>
      <c r="H16" s="116">
        <v>0.2</v>
      </c>
      <c r="I16" s="118">
        <v>0</v>
      </c>
    </row>
    <row r="17" spans="1:9" x14ac:dyDescent="0.25">
      <c r="A17" s="104" t="s">
        <v>42</v>
      </c>
      <c r="B17" s="105">
        <v>0.74162980399767831</v>
      </c>
      <c r="C17" s="109">
        <v>360.2</v>
      </c>
      <c r="D17" s="112">
        <f t="shared" si="0"/>
        <v>267.13505539996373</v>
      </c>
      <c r="E17" s="114">
        <v>0.375</v>
      </c>
      <c r="F17" s="115">
        <v>0.25</v>
      </c>
      <c r="G17" s="116">
        <v>0.3</v>
      </c>
      <c r="H17" s="116">
        <v>0.2</v>
      </c>
      <c r="I17" s="118">
        <v>0</v>
      </c>
    </row>
    <row r="18" spans="1:9" x14ac:dyDescent="0.25">
      <c r="A18" s="104" t="s">
        <v>43</v>
      </c>
      <c r="B18" s="105">
        <v>0.81358198639259616</v>
      </c>
      <c r="C18" s="109">
        <v>699.5</v>
      </c>
      <c r="D18" s="112">
        <f t="shared" si="0"/>
        <v>569.10059948162097</v>
      </c>
      <c r="E18" s="114">
        <v>0.375</v>
      </c>
      <c r="F18" s="115">
        <v>0.25</v>
      </c>
      <c r="G18" s="116">
        <v>0.3</v>
      </c>
      <c r="H18" s="116">
        <v>0.2</v>
      </c>
      <c r="I18" s="118">
        <v>0</v>
      </c>
    </row>
    <row r="19" spans="1:9" x14ac:dyDescent="0.25">
      <c r="A19" s="104" t="s">
        <v>44</v>
      </c>
      <c r="B19" s="105">
        <v>0.74703143962913177</v>
      </c>
      <c r="C19" s="109">
        <v>261.7</v>
      </c>
      <c r="D19" s="112">
        <f t="shared" si="0"/>
        <v>195.49812775094378</v>
      </c>
      <c r="E19" s="114">
        <v>0.375</v>
      </c>
      <c r="F19" s="115">
        <v>0.25</v>
      </c>
      <c r="G19" s="116">
        <v>0.3</v>
      </c>
      <c r="H19" s="116">
        <v>0.2</v>
      </c>
      <c r="I19" s="118">
        <v>0</v>
      </c>
    </row>
    <row r="20" spans="1:9" x14ac:dyDescent="0.25">
      <c r="A20" s="104" t="s">
        <v>45</v>
      </c>
      <c r="B20" s="105">
        <v>0.85944238618354274</v>
      </c>
      <c r="C20" s="109">
        <v>679</v>
      </c>
      <c r="D20" s="112">
        <f t="shared" si="0"/>
        <v>583.56138021862557</v>
      </c>
      <c r="E20" s="114">
        <v>0.375</v>
      </c>
      <c r="F20" s="115">
        <v>0.25</v>
      </c>
      <c r="G20" s="116">
        <v>0.3</v>
      </c>
      <c r="H20" s="116">
        <v>0.2</v>
      </c>
      <c r="I20" s="118">
        <v>0</v>
      </c>
    </row>
    <row r="21" spans="1:9" x14ac:dyDescent="0.25">
      <c r="A21" s="104" t="s">
        <v>46</v>
      </c>
      <c r="B21" s="105">
        <v>0.46409470503869715</v>
      </c>
      <c r="C21" s="109">
        <v>1146.2</v>
      </c>
      <c r="D21" s="112">
        <f t="shared" si="0"/>
        <v>531.94535091535465</v>
      </c>
      <c r="E21" s="115">
        <v>0.75</v>
      </c>
      <c r="F21" s="115">
        <v>0.25</v>
      </c>
      <c r="G21" s="116">
        <v>0.3</v>
      </c>
      <c r="H21" s="116">
        <v>0.2</v>
      </c>
      <c r="I21" s="118">
        <v>0</v>
      </c>
    </row>
    <row r="22" spans="1:9" ht="15.75" thickBot="1" x14ac:dyDescent="0.3">
      <c r="A22" s="104" t="s">
        <v>47</v>
      </c>
      <c r="B22" s="105">
        <v>0.89928792743016184</v>
      </c>
      <c r="C22" s="109">
        <v>320.89999999999998</v>
      </c>
      <c r="D22" s="113">
        <f t="shared" si="0"/>
        <v>288.58149591233894</v>
      </c>
      <c r="E22" s="114">
        <v>0.375</v>
      </c>
      <c r="F22" s="115">
        <v>0.25</v>
      </c>
      <c r="G22" s="116">
        <v>0.3</v>
      </c>
      <c r="H22" s="116">
        <v>0.2</v>
      </c>
      <c r="I22" s="118">
        <v>0</v>
      </c>
    </row>
    <row r="23" spans="1:9" x14ac:dyDescent="0.25">
      <c r="A23" s="106"/>
      <c r="B23" s="107"/>
      <c r="C23" s="86"/>
      <c r="D23" s="110"/>
      <c r="E23" s="89"/>
      <c r="F23" s="89"/>
      <c r="G23" s="89"/>
      <c r="H23" s="89"/>
      <c r="I23" s="89"/>
    </row>
    <row r="24" spans="1:9" ht="15.75" thickBot="1" x14ac:dyDescent="0.3">
      <c r="A24" s="87" t="s">
        <v>48</v>
      </c>
      <c r="B24" s="108">
        <f>AVERAGE(B4:B22)</f>
        <v>0.82543754858660967</v>
      </c>
      <c r="C24" s="88">
        <f>SUM(C4:C23)</f>
        <v>9232.2999999999993</v>
      </c>
      <c r="D24" s="90">
        <f>SUM(D4:D22)</f>
        <v>7428.3186832075216</v>
      </c>
      <c r="E24" s="90">
        <f t="shared" ref="E24:G24" si="1">SUM(E4:E22)</f>
        <v>7.875</v>
      </c>
      <c r="F24" s="90">
        <f t="shared" si="1"/>
        <v>4.75</v>
      </c>
      <c r="G24" s="90">
        <f t="shared" si="1"/>
        <v>5.6999999999999984</v>
      </c>
      <c r="H24" s="90">
        <f t="shared" ref="H24:I24" si="2">SUM(H4:H22)</f>
        <v>3.8000000000000012</v>
      </c>
      <c r="I24" s="90">
        <f t="shared" si="2"/>
        <v>0</v>
      </c>
    </row>
    <row r="26" spans="1:9" ht="15.75" thickBot="1" x14ac:dyDescent="0.3"/>
    <row r="27" spans="1:9" x14ac:dyDescent="0.25">
      <c r="C27" s="94">
        <v>0.375</v>
      </c>
      <c r="D27" s="95" t="s">
        <v>52</v>
      </c>
    </row>
    <row r="28" spans="1:9" x14ac:dyDescent="0.25">
      <c r="C28" s="96">
        <v>0.75</v>
      </c>
      <c r="D28" s="97" t="s">
        <v>50</v>
      </c>
    </row>
    <row r="29" spans="1:9" ht="15.75" thickBot="1" x14ac:dyDescent="0.3">
      <c r="C29" s="98">
        <v>1</v>
      </c>
      <c r="D29" s="99" t="s">
        <v>51</v>
      </c>
    </row>
  </sheetData>
  <mergeCells count="1">
    <mergeCell ref="A2:A3"/>
  </mergeCells>
  <pageMargins left="0.33854166666666669" right="0.14705882352941177" top="0.75" bottom="0.75" header="0.3" footer="0.3"/>
  <pageSetup paperSize="7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view="pageLayout" topLeftCell="A52" zoomScaleNormal="100" workbookViewId="0">
      <selection activeCell="C54" sqref="C54:Q54"/>
    </sheetView>
  </sheetViews>
  <sheetFormatPr baseColWidth="10" defaultColWidth="11.5703125" defaultRowHeight="11.45" customHeight="1" x14ac:dyDescent="0.2"/>
  <cols>
    <col min="1" max="1" width="6.28515625" style="5" customWidth="1"/>
    <col min="2" max="2" width="12.5703125" style="4" customWidth="1"/>
    <col min="3" max="17" width="11.5703125" style="4" customWidth="1"/>
    <col min="18" max="16384" width="11.5703125" style="4"/>
  </cols>
  <sheetData>
    <row r="1" spans="1:17" ht="27" customHeight="1" thickBot="1" x14ac:dyDescent="0.3">
      <c r="B1" s="5"/>
      <c r="C1" s="146" t="s">
        <v>65</v>
      </c>
      <c r="D1" s="147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ht="16.899999999999999" customHeight="1" thickBot="1" x14ac:dyDescent="0.3">
      <c r="B2" s="5"/>
      <c r="C2" s="141" t="s">
        <v>5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</row>
    <row r="3" spans="1:17" s="7" customFormat="1" ht="23.45" customHeight="1" thickBot="1" x14ac:dyDescent="0.3">
      <c r="A3" s="144" t="s">
        <v>0</v>
      </c>
      <c r="B3" s="145"/>
      <c r="C3" s="17">
        <v>1</v>
      </c>
      <c r="D3" s="18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20">
        <v>15</v>
      </c>
    </row>
    <row r="4" spans="1:17" ht="17.45" customHeight="1" x14ac:dyDescent="0.2">
      <c r="A4" s="27">
        <v>1</v>
      </c>
      <c r="B4" s="91">
        <f>'RMN-BRP'!B3</f>
        <v>13537.174999999999</v>
      </c>
      <c r="C4" s="9">
        <f>ROUNDDOWN(((3.38%+(3.33%*(1-1)))*B4),0)</f>
        <v>457</v>
      </c>
      <c r="D4" s="9">
        <f>ROUNDDOWN(((3.38%+(3.33%*(2-1)))*B4),0)</f>
        <v>908</v>
      </c>
      <c r="E4" s="9">
        <f>ROUNDDOWN(((3.38%+(3.33%*(3-1)))*B4),0)</f>
        <v>1359</v>
      </c>
      <c r="F4" s="9">
        <f>ROUNDDOWN(((3.38%+(3.33%*(4-1)))*B4),0)</f>
        <v>1809</v>
      </c>
      <c r="G4" s="9">
        <f>ROUNDDOWN(((3.38%+(3.33%*(5-1)))*B4),0)</f>
        <v>2260</v>
      </c>
      <c r="H4" s="9">
        <f>ROUNDDOWN(((3.38%+(3.33%*(6-1)))*B4),0)</f>
        <v>2711</v>
      </c>
      <c r="I4" s="9">
        <f>ROUNDDOWN(((3.38%+(3.33%*(7-1)))*B4),0)</f>
        <v>3162</v>
      </c>
      <c r="J4" s="9">
        <f>ROUNDDOWN(((3.38%+(3.33%*(8-1)))*B4),0)</f>
        <v>3613</v>
      </c>
      <c r="K4" s="9">
        <f>ROUNDDOWN(((3.38%+(3.33%*(9-1)))*B4),0)</f>
        <v>4063</v>
      </c>
      <c r="L4" s="9">
        <f>ROUNDDOWN(((3.38%+(3.33%*(10-1)))*B4),0)</f>
        <v>4514</v>
      </c>
      <c r="M4" s="9">
        <f>ROUNDDOWN(((3.38%+(3.33%*(11-1)))*B4),0)</f>
        <v>4965</v>
      </c>
      <c r="N4" s="9">
        <f>ROUNDDOWN(((3.38%+(3.33%*(12-1)))*B4),0)</f>
        <v>5416</v>
      </c>
      <c r="O4" s="9">
        <f>ROUNDDOWN(((3.38%+(3.33%*(13-1)))*B4),0)</f>
        <v>5867</v>
      </c>
      <c r="P4" s="9">
        <f>ROUNDDOWN(((3.38%+(3.33%*(14-1)))*B4),0)</f>
        <v>6317</v>
      </c>
      <c r="Q4" s="9">
        <f>ROUNDDOWN(((3.38%+(3.33%*(15-1)))*B4),0)</f>
        <v>6768</v>
      </c>
    </row>
    <row r="5" spans="1:17" ht="17.45" customHeight="1" x14ac:dyDescent="0.2">
      <c r="A5" s="69">
        <v>2</v>
      </c>
      <c r="B5" s="92">
        <f>'RMN-BRP'!B4</f>
        <v>27074.35</v>
      </c>
      <c r="C5" s="9">
        <f t="shared" ref="C5:C47" si="0">ROUNDDOWN(((3.38%+(3.33%*(1-1)))*B5),0)</f>
        <v>915</v>
      </c>
      <c r="D5" s="9">
        <f t="shared" ref="D5:D47" si="1">ROUNDDOWN(((3.38%+(3.33%*(2-1)))*B5),0)</f>
        <v>1816</v>
      </c>
      <c r="E5" s="9">
        <f t="shared" ref="E5:E47" si="2">ROUNDDOWN(((3.38%+(3.33%*(3-1)))*B5),0)</f>
        <v>2718</v>
      </c>
      <c r="F5" s="9">
        <f t="shared" ref="F5:F47" si="3">ROUNDDOWN(((3.38%+(3.33%*(4-1)))*B5),0)</f>
        <v>3619</v>
      </c>
      <c r="G5" s="9">
        <f t="shared" ref="G5:G47" si="4">ROUNDDOWN(((3.38%+(3.33%*(5-1)))*B5),0)</f>
        <v>4521</v>
      </c>
      <c r="H5" s="9">
        <f t="shared" ref="H5:H47" si="5">ROUNDDOWN(((3.38%+(3.33%*(6-1)))*B5),0)</f>
        <v>5422</v>
      </c>
      <c r="I5" s="9">
        <f t="shared" ref="I5:I47" si="6">ROUNDDOWN(((3.38%+(3.33%*(7-1)))*B5),0)</f>
        <v>6324</v>
      </c>
      <c r="J5" s="9">
        <f t="shared" ref="J5:J47" si="7">ROUNDDOWN(((3.38%+(3.33%*(8-1)))*B5),0)</f>
        <v>7226</v>
      </c>
      <c r="K5" s="9">
        <f t="shared" ref="K5:K47" si="8">ROUNDDOWN(((3.38%+(3.33%*(9-1)))*B5),0)</f>
        <v>8127</v>
      </c>
      <c r="L5" s="9">
        <f t="shared" ref="L5:L47" si="9">ROUNDDOWN(((3.38%+(3.33%*(10-1)))*B5),0)</f>
        <v>9029</v>
      </c>
      <c r="M5" s="9">
        <f t="shared" ref="M5:M47" si="10">ROUNDDOWN(((3.38%+(3.33%*(11-1)))*B5),0)</f>
        <v>9930</v>
      </c>
      <c r="N5" s="9">
        <f t="shared" ref="N5:N47" si="11">ROUNDDOWN(((3.38%+(3.33%*(12-1)))*B5),0)</f>
        <v>10832</v>
      </c>
      <c r="O5" s="9">
        <f t="shared" ref="O5:O47" si="12">ROUNDDOWN(((3.38%+(3.33%*(13-1)))*B5),0)</f>
        <v>11734</v>
      </c>
      <c r="P5" s="9">
        <f t="shared" ref="P5:P47" si="13">ROUNDDOWN(((3.38%+(3.33%*(14-1)))*B5),0)</f>
        <v>12635</v>
      </c>
      <c r="Q5" s="9">
        <f t="shared" ref="Q5:Q47" si="14">ROUNDDOWN(((3.38%+(3.33%*(15-1)))*B5),0)</f>
        <v>13537</v>
      </c>
    </row>
    <row r="6" spans="1:17" ht="17.45" customHeight="1" x14ac:dyDescent="0.2">
      <c r="A6" s="69">
        <v>3</v>
      </c>
      <c r="B6" s="92">
        <f>'RMN-BRP'!B5</f>
        <v>40611.524999999994</v>
      </c>
      <c r="C6" s="9">
        <f t="shared" si="0"/>
        <v>1372</v>
      </c>
      <c r="D6" s="9">
        <f t="shared" si="1"/>
        <v>2725</v>
      </c>
      <c r="E6" s="9">
        <f t="shared" si="2"/>
        <v>4077</v>
      </c>
      <c r="F6" s="9">
        <f t="shared" si="3"/>
        <v>5429</v>
      </c>
      <c r="G6" s="9">
        <f t="shared" si="4"/>
        <v>6782</v>
      </c>
      <c r="H6" s="9">
        <f t="shared" si="5"/>
        <v>8134</v>
      </c>
      <c r="I6" s="9">
        <f t="shared" si="6"/>
        <v>9486</v>
      </c>
      <c r="J6" s="9">
        <f t="shared" si="7"/>
        <v>10839</v>
      </c>
      <c r="K6" s="9">
        <f t="shared" si="8"/>
        <v>12191</v>
      </c>
      <c r="L6" s="9">
        <f t="shared" si="9"/>
        <v>13543</v>
      </c>
      <c r="M6" s="9">
        <f t="shared" si="10"/>
        <v>14896</v>
      </c>
      <c r="N6" s="9">
        <f t="shared" si="11"/>
        <v>16248</v>
      </c>
      <c r="O6" s="9">
        <f t="shared" si="12"/>
        <v>17601</v>
      </c>
      <c r="P6" s="9">
        <f t="shared" si="13"/>
        <v>18953</v>
      </c>
      <c r="Q6" s="9">
        <f t="shared" si="14"/>
        <v>20305</v>
      </c>
    </row>
    <row r="7" spans="1:17" ht="17.45" customHeight="1" x14ac:dyDescent="0.2">
      <c r="A7" s="69">
        <v>4</v>
      </c>
      <c r="B7" s="92">
        <f>'RMN-BRP'!B6</f>
        <v>54148.7</v>
      </c>
      <c r="C7" s="9">
        <f t="shared" si="0"/>
        <v>1830</v>
      </c>
      <c r="D7" s="9">
        <f t="shared" si="1"/>
        <v>3633</v>
      </c>
      <c r="E7" s="9">
        <f t="shared" si="2"/>
        <v>5436</v>
      </c>
      <c r="F7" s="9">
        <f t="shared" si="3"/>
        <v>7239</v>
      </c>
      <c r="G7" s="9">
        <f t="shared" si="4"/>
        <v>9042</v>
      </c>
      <c r="H7" s="9">
        <f t="shared" si="5"/>
        <v>10845</v>
      </c>
      <c r="I7" s="9">
        <f t="shared" si="6"/>
        <v>12649</v>
      </c>
      <c r="J7" s="9">
        <f t="shared" si="7"/>
        <v>14452</v>
      </c>
      <c r="K7" s="9">
        <f t="shared" si="8"/>
        <v>16255</v>
      </c>
      <c r="L7" s="9">
        <f t="shared" si="9"/>
        <v>18058</v>
      </c>
      <c r="M7" s="9">
        <f t="shared" si="10"/>
        <v>19861</v>
      </c>
      <c r="N7" s="9">
        <f t="shared" si="11"/>
        <v>21664</v>
      </c>
      <c r="O7" s="9">
        <f t="shared" si="12"/>
        <v>23468</v>
      </c>
      <c r="P7" s="9">
        <f t="shared" si="13"/>
        <v>25271</v>
      </c>
      <c r="Q7" s="9">
        <f t="shared" si="14"/>
        <v>27074</v>
      </c>
    </row>
    <row r="8" spans="1:17" ht="17.45" customHeight="1" x14ac:dyDescent="0.2">
      <c r="A8" s="69">
        <v>5</v>
      </c>
      <c r="B8" s="92">
        <f>'RMN-BRP'!B7</f>
        <v>67685.875</v>
      </c>
      <c r="C8" s="9">
        <f t="shared" si="0"/>
        <v>2287</v>
      </c>
      <c r="D8" s="9">
        <f t="shared" si="1"/>
        <v>4541</v>
      </c>
      <c r="E8" s="9">
        <f t="shared" si="2"/>
        <v>6795</v>
      </c>
      <c r="F8" s="9">
        <f t="shared" si="3"/>
        <v>9049</v>
      </c>
      <c r="G8" s="9">
        <f t="shared" si="4"/>
        <v>11303</v>
      </c>
      <c r="H8" s="9">
        <f t="shared" si="5"/>
        <v>13557</v>
      </c>
      <c r="I8" s="9">
        <f t="shared" si="6"/>
        <v>15811</v>
      </c>
      <c r="J8" s="9">
        <f t="shared" si="7"/>
        <v>18065</v>
      </c>
      <c r="K8" s="9">
        <f t="shared" si="8"/>
        <v>20319</v>
      </c>
      <c r="L8" s="9">
        <f t="shared" si="9"/>
        <v>22573</v>
      </c>
      <c r="M8" s="9">
        <f t="shared" si="10"/>
        <v>24827</v>
      </c>
      <c r="N8" s="9">
        <f t="shared" si="11"/>
        <v>27081</v>
      </c>
      <c r="O8" s="9">
        <f t="shared" si="12"/>
        <v>29335</v>
      </c>
      <c r="P8" s="9">
        <f t="shared" si="13"/>
        <v>31588</v>
      </c>
      <c r="Q8" s="9">
        <f t="shared" si="14"/>
        <v>33842</v>
      </c>
    </row>
    <row r="9" spans="1:17" ht="17.45" customHeight="1" x14ac:dyDescent="0.2">
      <c r="A9" s="69">
        <v>6</v>
      </c>
      <c r="B9" s="92">
        <f>'RMN-BRP'!B8</f>
        <v>81223.049999999988</v>
      </c>
      <c r="C9" s="9">
        <f t="shared" si="0"/>
        <v>2745</v>
      </c>
      <c r="D9" s="9">
        <f t="shared" si="1"/>
        <v>5450</v>
      </c>
      <c r="E9" s="9">
        <f t="shared" si="2"/>
        <v>8154</v>
      </c>
      <c r="F9" s="9">
        <f t="shared" si="3"/>
        <v>10859</v>
      </c>
      <c r="G9" s="9">
        <f t="shared" si="4"/>
        <v>13564</v>
      </c>
      <c r="H9" s="9">
        <f t="shared" si="5"/>
        <v>16268</v>
      </c>
      <c r="I9" s="9">
        <f t="shared" si="6"/>
        <v>18973</v>
      </c>
      <c r="J9" s="9">
        <f t="shared" si="7"/>
        <v>21678</v>
      </c>
      <c r="K9" s="9">
        <f t="shared" si="8"/>
        <v>24383</v>
      </c>
      <c r="L9" s="9">
        <f t="shared" si="9"/>
        <v>27087</v>
      </c>
      <c r="M9" s="9">
        <f t="shared" si="10"/>
        <v>29792</v>
      </c>
      <c r="N9" s="9">
        <f t="shared" si="11"/>
        <v>32497</v>
      </c>
      <c r="O9" s="9">
        <f t="shared" si="12"/>
        <v>35202</v>
      </c>
      <c r="P9" s="9">
        <f t="shared" si="13"/>
        <v>37906</v>
      </c>
      <c r="Q9" s="9">
        <f t="shared" si="14"/>
        <v>40611</v>
      </c>
    </row>
    <row r="10" spans="1:17" ht="17.45" customHeight="1" x14ac:dyDescent="0.2">
      <c r="A10" s="69">
        <v>7</v>
      </c>
      <c r="B10" s="92">
        <f>'RMN-BRP'!B9</f>
        <v>94760.224999999991</v>
      </c>
      <c r="C10" s="9">
        <f t="shared" si="0"/>
        <v>3202</v>
      </c>
      <c r="D10" s="9">
        <f t="shared" si="1"/>
        <v>6358</v>
      </c>
      <c r="E10" s="9">
        <f t="shared" si="2"/>
        <v>9513</v>
      </c>
      <c r="F10" s="9">
        <f t="shared" si="3"/>
        <v>12669</v>
      </c>
      <c r="G10" s="9">
        <f t="shared" si="4"/>
        <v>15824</v>
      </c>
      <c r="H10" s="9">
        <f t="shared" si="5"/>
        <v>18980</v>
      </c>
      <c r="I10" s="9">
        <f t="shared" si="6"/>
        <v>22135</v>
      </c>
      <c r="J10" s="9">
        <f t="shared" si="7"/>
        <v>25291</v>
      </c>
      <c r="K10" s="9">
        <f t="shared" si="8"/>
        <v>28447</v>
      </c>
      <c r="L10" s="9">
        <f t="shared" si="9"/>
        <v>31602</v>
      </c>
      <c r="M10" s="9">
        <f t="shared" si="10"/>
        <v>34758</v>
      </c>
      <c r="N10" s="9">
        <f t="shared" si="11"/>
        <v>37913</v>
      </c>
      <c r="O10" s="9">
        <f t="shared" si="12"/>
        <v>41069</v>
      </c>
      <c r="P10" s="9">
        <f t="shared" si="13"/>
        <v>44224</v>
      </c>
      <c r="Q10" s="9">
        <f t="shared" si="14"/>
        <v>47380</v>
      </c>
    </row>
    <row r="11" spans="1:17" ht="17.45" customHeight="1" x14ac:dyDescent="0.2">
      <c r="A11" s="69">
        <v>8</v>
      </c>
      <c r="B11" s="92">
        <f>'RMN-BRP'!B10</f>
        <v>108297.4</v>
      </c>
      <c r="C11" s="9">
        <f t="shared" si="0"/>
        <v>3660</v>
      </c>
      <c r="D11" s="9">
        <f t="shared" si="1"/>
        <v>7266</v>
      </c>
      <c r="E11" s="9">
        <f t="shared" si="2"/>
        <v>10873</v>
      </c>
      <c r="F11" s="9">
        <f t="shared" si="3"/>
        <v>14479</v>
      </c>
      <c r="G11" s="9">
        <f t="shared" si="4"/>
        <v>18085</v>
      </c>
      <c r="H11" s="9">
        <f t="shared" si="5"/>
        <v>21691</v>
      </c>
      <c r="I11" s="9">
        <f t="shared" si="6"/>
        <v>25298</v>
      </c>
      <c r="J11" s="9">
        <f t="shared" si="7"/>
        <v>28904</v>
      </c>
      <c r="K11" s="9">
        <f t="shared" si="8"/>
        <v>32510</v>
      </c>
      <c r="L11" s="9">
        <f t="shared" si="9"/>
        <v>36117</v>
      </c>
      <c r="M11" s="9">
        <f t="shared" si="10"/>
        <v>39723</v>
      </c>
      <c r="N11" s="9">
        <f t="shared" si="11"/>
        <v>43329</v>
      </c>
      <c r="O11" s="9">
        <f t="shared" si="12"/>
        <v>46936</v>
      </c>
      <c r="P11" s="9">
        <f t="shared" si="13"/>
        <v>50542</v>
      </c>
      <c r="Q11" s="9">
        <f t="shared" si="14"/>
        <v>54148</v>
      </c>
    </row>
    <row r="12" spans="1:17" ht="17.45" customHeight="1" x14ac:dyDescent="0.2">
      <c r="A12" s="69">
        <v>9</v>
      </c>
      <c r="B12" s="92">
        <f>'RMN-BRP'!B11</f>
        <v>121834.575</v>
      </c>
      <c r="C12" s="9">
        <f t="shared" si="0"/>
        <v>4118</v>
      </c>
      <c r="D12" s="9">
        <f t="shared" si="1"/>
        <v>8175</v>
      </c>
      <c r="E12" s="9">
        <f t="shared" si="2"/>
        <v>12232</v>
      </c>
      <c r="F12" s="9">
        <f t="shared" si="3"/>
        <v>16289</v>
      </c>
      <c r="G12" s="9">
        <f t="shared" si="4"/>
        <v>20346</v>
      </c>
      <c r="H12" s="9">
        <f t="shared" si="5"/>
        <v>24403</v>
      </c>
      <c r="I12" s="9">
        <f t="shared" si="6"/>
        <v>28460</v>
      </c>
      <c r="J12" s="9">
        <f t="shared" si="7"/>
        <v>32517</v>
      </c>
      <c r="K12" s="9">
        <f t="shared" si="8"/>
        <v>36574</v>
      </c>
      <c r="L12" s="9">
        <f t="shared" si="9"/>
        <v>40631</v>
      </c>
      <c r="M12" s="9">
        <f t="shared" si="10"/>
        <v>44688</v>
      </c>
      <c r="N12" s="9">
        <f t="shared" si="11"/>
        <v>48746</v>
      </c>
      <c r="O12" s="9">
        <f t="shared" si="12"/>
        <v>52803</v>
      </c>
      <c r="P12" s="9">
        <f t="shared" si="13"/>
        <v>56860</v>
      </c>
      <c r="Q12" s="9">
        <f t="shared" si="14"/>
        <v>60917</v>
      </c>
    </row>
    <row r="13" spans="1:17" ht="17.45" customHeight="1" x14ac:dyDescent="0.2">
      <c r="A13" s="69">
        <v>10</v>
      </c>
      <c r="B13" s="92">
        <f>'RMN-BRP'!B12</f>
        <v>135371.75</v>
      </c>
      <c r="C13" s="9">
        <f t="shared" si="0"/>
        <v>4575</v>
      </c>
      <c r="D13" s="9">
        <f t="shared" si="1"/>
        <v>9083</v>
      </c>
      <c r="E13" s="9">
        <f t="shared" si="2"/>
        <v>13591</v>
      </c>
      <c r="F13" s="9">
        <f t="shared" si="3"/>
        <v>18099</v>
      </c>
      <c r="G13" s="9">
        <f t="shared" si="4"/>
        <v>22607</v>
      </c>
      <c r="H13" s="9">
        <f t="shared" si="5"/>
        <v>27114</v>
      </c>
      <c r="I13" s="9">
        <f t="shared" si="6"/>
        <v>31622</v>
      </c>
      <c r="J13" s="9">
        <f t="shared" si="7"/>
        <v>36130</v>
      </c>
      <c r="K13" s="9">
        <f t="shared" si="8"/>
        <v>40638</v>
      </c>
      <c r="L13" s="9">
        <f t="shared" si="9"/>
        <v>45146</v>
      </c>
      <c r="M13" s="9">
        <f t="shared" si="10"/>
        <v>49654</v>
      </c>
      <c r="N13" s="9">
        <f t="shared" si="11"/>
        <v>54162</v>
      </c>
      <c r="O13" s="9">
        <f t="shared" si="12"/>
        <v>58670</v>
      </c>
      <c r="P13" s="9">
        <f t="shared" si="13"/>
        <v>63177</v>
      </c>
      <c r="Q13" s="9">
        <f t="shared" si="14"/>
        <v>67685</v>
      </c>
    </row>
    <row r="14" spans="1:17" ht="17.45" customHeight="1" x14ac:dyDescent="0.2">
      <c r="A14" s="69">
        <v>11</v>
      </c>
      <c r="B14" s="92">
        <f>'RMN-BRP'!B13</f>
        <v>148908.92499999999</v>
      </c>
      <c r="C14" s="9">
        <f t="shared" si="0"/>
        <v>5033</v>
      </c>
      <c r="D14" s="9">
        <f t="shared" si="1"/>
        <v>9991</v>
      </c>
      <c r="E14" s="9">
        <f t="shared" si="2"/>
        <v>14950</v>
      </c>
      <c r="F14" s="9">
        <f t="shared" si="3"/>
        <v>19909</v>
      </c>
      <c r="G14" s="9">
        <f t="shared" si="4"/>
        <v>24867</v>
      </c>
      <c r="H14" s="9">
        <f t="shared" si="5"/>
        <v>29826</v>
      </c>
      <c r="I14" s="9">
        <f t="shared" si="6"/>
        <v>34785</v>
      </c>
      <c r="J14" s="9">
        <f t="shared" si="7"/>
        <v>39743</v>
      </c>
      <c r="K14" s="9">
        <f t="shared" si="8"/>
        <v>44702</v>
      </c>
      <c r="L14" s="9">
        <f t="shared" si="9"/>
        <v>49661</v>
      </c>
      <c r="M14" s="9">
        <f t="shared" si="10"/>
        <v>54619</v>
      </c>
      <c r="N14" s="9">
        <f t="shared" si="11"/>
        <v>59578</v>
      </c>
      <c r="O14" s="9">
        <f t="shared" si="12"/>
        <v>64537</v>
      </c>
      <c r="P14" s="9">
        <f t="shared" si="13"/>
        <v>69495</v>
      </c>
      <c r="Q14" s="9">
        <f t="shared" si="14"/>
        <v>74454</v>
      </c>
    </row>
    <row r="15" spans="1:17" ht="17.45" customHeight="1" x14ac:dyDescent="0.2">
      <c r="A15" s="69">
        <v>12</v>
      </c>
      <c r="B15" s="92">
        <f>'RMN-BRP'!B14</f>
        <v>162446.09999999998</v>
      </c>
      <c r="C15" s="9">
        <f t="shared" si="0"/>
        <v>5490</v>
      </c>
      <c r="D15" s="9">
        <f t="shared" si="1"/>
        <v>10900</v>
      </c>
      <c r="E15" s="9">
        <f t="shared" si="2"/>
        <v>16309</v>
      </c>
      <c r="F15" s="9">
        <f t="shared" si="3"/>
        <v>21719</v>
      </c>
      <c r="G15" s="9">
        <f t="shared" si="4"/>
        <v>27128</v>
      </c>
      <c r="H15" s="9">
        <f t="shared" si="5"/>
        <v>32537</v>
      </c>
      <c r="I15" s="9">
        <f t="shared" si="6"/>
        <v>37947</v>
      </c>
      <c r="J15" s="9">
        <f t="shared" si="7"/>
        <v>43356</v>
      </c>
      <c r="K15" s="9">
        <f t="shared" si="8"/>
        <v>48766</v>
      </c>
      <c r="L15" s="9">
        <f t="shared" si="9"/>
        <v>54175</v>
      </c>
      <c r="M15" s="9">
        <f t="shared" si="10"/>
        <v>59585</v>
      </c>
      <c r="N15" s="9">
        <f t="shared" si="11"/>
        <v>64994</v>
      </c>
      <c r="O15" s="9">
        <f t="shared" si="12"/>
        <v>70404</v>
      </c>
      <c r="P15" s="9">
        <f t="shared" si="13"/>
        <v>75813</v>
      </c>
      <c r="Q15" s="9">
        <f t="shared" si="14"/>
        <v>81223</v>
      </c>
    </row>
    <row r="16" spans="1:17" ht="17.45" customHeight="1" x14ac:dyDescent="0.2">
      <c r="A16" s="69">
        <v>13</v>
      </c>
      <c r="B16" s="92">
        <f>'RMN-BRP'!B15</f>
        <v>175983.27499999999</v>
      </c>
      <c r="C16" s="9">
        <f t="shared" si="0"/>
        <v>5948</v>
      </c>
      <c r="D16" s="9">
        <f t="shared" si="1"/>
        <v>11808</v>
      </c>
      <c r="E16" s="9">
        <f t="shared" si="2"/>
        <v>17668</v>
      </c>
      <c r="F16" s="9">
        <f t="shared" si="3"/>
        <v>23528</v>
      </c>
      <c r="G16" s="9">
        <f t="shared" si="4"/>
        <v>29389</v>
      </c>
      <c r="H16" s="9">
        <f t="shared" si="5"/>
        <v>35249</v>
      </c>
      <c r="I16" s="9">
        <f t="shared" si="6"/>
        <v>41109</v>
      </c>
      <c r="J16" s="9">
        <f t="shared" si="7"/>
        <v>46969</v>
      </c>
      <c r="K16" s="9">
        <f t="shared" si="8"/>
        <v>52830</v>
      </c>
      <c r="L16" s="9">
        <f t="shared" si="9"/>
        <v>58690</v>
      </c>
      <c r="M16" s="9">
        <f t="shared" si="10"/>
        <v>64550</v>
      </c>
      <c r="N16" s="9">
        <f t="shared" si="11"/>
        <v>70410</v>
      </c>
      <c r="O16" s="9">
        <f t="shared" si="12"/>
        <v>76271</v>
      </c>
      <c r="P16" s="9">
        <f t="shared" si="13"/>
        <v>82131</v>
      </c>
      <c r="Q16" s="9">
        <f t="shared" si="14"/>
        <v>87991</v>
      </c>
    </row>
    <row r="17" spans="1:17" ht="17.45" customHeight="1" x14ac:dyDescent="0.2">
      <c r="A17" s="69">
        <v>14</v>
      </c>
      <c r="B17" s="92">
        <f>'RMN-BRP'!B16</f>
        <v>189520.44999999998</v>
      </c>
      <c r="C17" s="9">
        <f t="shared" si="0"/>
        <v>6405</v>
      </c>
      <c r="D17" s="9">
        <f t="shared" si="1"/>
        <v>12716</v>
      </c>
      <c r="E17" s="9">
        <f t="shared" si="2"/>
        <v>19027</v>
      </c>
      <c r="F17" s="9">
        <f t="shared" si="3"/>
        <v>25338</v>
      </c>
      <c r="G17" s="9">
        <f t="shared" si="4"/>
        <v>31649</v>
      </c>
      <c r="H17" s="9">
        <f t="shared" si="5"/>
        <v>37960</v>
      </c>
      <c r="I17" s="9">
        <f t="shared" si="6"/>
        <v>44271</v>
      </c>
      <c r="J17" s="9">
        <f t="shared" si="7"/>
        <v>50583</v>
      </c>
      <c r="K17" s="9">
        <f t="shared" si="8"/>
        <v>56894</v>
      </c>
      <c r="L17" s="9">
        <f t="shared" si="9"/>
        <v>63205</v>
      </c>
      <c r="M17" s="9">
        <f t="shared" si="10"/>
        <v>69516</v>
      </c>
      <c r="N17" s="9">
        <f t="shared" si="11"/>
        <v>75827</v>
      </c>
      <c r="O17" s="9">
        <f t="shared" si="12"/>
        <v>82138</v>
      </c>
      <c r="P17" s="9">
        <f t="shared" si="13"/>
        <v>88449</v>
      </c>
      <c r="Q17" s="9">
        <f t="shared" si="14"/>
        <v>94760</v>
      </c>
    </row>
    <row r="18" spans="1:17" ht="17.45" customHeight="1" x14ac:dyDescent="0.2">
      <c r="A18" s="69">
        <v>15</v>
      </c>
      <c r="B18" s="92">
        <f>'RMN-BRP'!B17</f>
        <v>203057.625</v>
      </c>
      <c r="C18" s="9">
        <f t="shared" si="0"/>
        <v>6863</v>
      </c>
      <c r="D18" s="9">
        <f t="shared" si="1"/>
        <v>13625</v>
      </c>
      <c r="E18" s="9">
        <f t="shared" si="2"/>
        <v>20386</v>
      </c>
      <c r="F18" s="9">
        <f t="shared" si="3"/>
        <v>27148</v>
      </c>
      <c r="G18" s="9">
        <f t="shared" si="4"/>
        <v>33910</v>
      </c>
      <c r="H18" s="9">
        <f t="shared" si="5"/>
        <v>40672</v>
      </c>
      <c r="I18" s="9">
        <f t="shared" si="6"/>
        <v>47434</v>
      </c>
      <c r="J18" s="9">
        <f t="shared" si="7"/>
        <v>54196</v>
      </c>
      <c r="K18" s="9">
        <f t="shared" si="8"/>
        <v>60957</v>
      </c>
      <c r="L18" s="9">
        <f t="shared" si="9"/>
        <v>67719</v>
      </c>
      <c r="M18" s="9">
        <f t="shared" si="10"/>
        <v>74481</v>
      </c>
      <c r="N18" s="9">
        <f t="shared" si="11"/>
        <v>81243</v>
      </c>
      <c r="O18" s="9">
        <f t="shared" si="12"/>
        <v>88005</v>
      </c>
      <c r="P18" s="9">
        <f t="shared" si="13"/>
        <v>94766</v>
      </c>
      <c r="Q18" s="9">
        <f t="shared" si="14"/>
        <v>101528</v>
      </c>
    </row>
    <row r="19" spans="1:17" ht="17.45" customHeight="1" x14ac:dyDescent="0.2">
      <c r="A19" s="69">
        <v>16</v>
      </c>
      <c r="B19" s="92">
        <f>'RMN-BRP'!B18</f>
        <v>216594.8</v>
      </c>
      <c r="C19" s="9">
        <f t="shared" si="0"/>
        <v>7320</v>
      </c>
      <c r="D19" s="9">
        <f t="shared" si="1"/>
        <v>14533</v>
      </c>
      <c r="E19" s="9">
        <f t="shared" si="2"/>
        <v>21746</v>
      </c>
      <c r="F19" s="9">
        <f t="shared" si="3"/>
        <v>28958</v>
      </c>
      <c r="G19" s="9">
        <f t="shared" si="4"/>
        <v>36171</v>
      </c>
      <c r="H19" s="9">
        <f t="shared" si="5"/>
        <v>43383</v>
      </c>
      <c r="I19" s="9">
        <f t="shared" si="6"/>
        <v>50596</v>
      </c>
      <c r="J19" s="9">
        <f t="shared" si="7"/>
        <v>57809</v>
      </c>
      <c r="K19" s="9">
        <f t="shared" si="8"/>
        <v>65021</v>
      </c>
      <c r="L19" s="9">
        <f t="shared" si="9"/>
        <v>72234</v>
      </c>
      <c r="M19" s="9">
        <f t="shared" si="10"/>
        <v>79446</v>
      </c>
      <c r="N19" s="9">
        <f t="shared" si="11"/>
        <v>86659</v>
      </c>
      <c r="O19" s="9">
        <f t="shared" si="12"/>
        <v>93872</v>
      </c>
      <c r="P19" s="9">
        <f t="shared" si="13"/>
        <v>101084</v>
      </c>
      <c r="Q19" s="9">
        <f t="shared" si="14"/>
        <v>108297</v>
      </c>
    </row>
    <row r="20" spans="1:17" ht="17.45" customHeight="1" x14ac:dyDescent="0.2">
      <c r="A20" s="69">
        <v>17</v>
      </c>
      <c r="B20" s="92">
        <f>'RMN-BRP'!B19</f>
        <v>230131.97499999998</v>
      </c>
      <c r="C20" s="9">
        <f t="shared" si="0"/>
        <v>7778</v>
      </c>
      <c r="D20" s="9">
        <f t="shared" si="1"/>
        <v>15441</v>
      </c>
      <c r="E20" s="9">
        <f t="shared" si="2"/>
        <v>23105</v>
      </c>
      <c r="F20" s="9">
        <f t="shared" si="3"/>
        <v>30768</v>
      </c>
      <c r="G20" s="9">
        <f t="shared" si="4"/>
        <v>38432</v>
      </c>
      <c r="H20" s="9">
        <f t="shared" si="5"/>
        <v>46095</v>
      </c>
      <c r="I20" s="9">
        <f t="shared" si="6"/>
        <v>53758</v>
      </c>
      <c r="J20" s="9">
        <f t="shared" si="7"/>
        <v>61422</v>
      </c>
      <c r="K20" s="9">
        <f t="shared" si="8"/>
        <v>69085</v>
      </c>
      <c r="L20" s="9">
        <f t="shared" si="9"/>
        <v>76749</v>
      </c>
      <c r="M20" s="9">
        <f t="shared" si="10"/>
        <v>84412</v>
      </c>
      <c r="N20" s="9">
        <f t="shared" si="11"/>
        <v>92075</v>
      </c>
      <c r="O20" s="9">
        <f t="shared" si="12"/>
        <v>99739</v>
      </c>
      <c r="P20" s="9">
        <f t="shared" si="13"/>
        <v>107402</v>
      </c>
      <c r="Q20" s="9">
        <f t="shared" si="14"/>
        <v>115065</v>
      </c>
    </row>
    <row r="21" spans="1:17" ht="17.45" customHeight="1" x14ac:dyDescent="0.2">
      <c r="A21" s="69">
        <v>18</v>
      </c>
      <c r="B21" s="92">
        <f>'RMN-BRP'!B20</f>
        <v>243669.15</v>
      </c>
      <c r="C21" s="9">
        <f t="shared" si="0"/>
        <v>8236</v>
      </c>
      <c r="D21" s="9">
        <f t="shared" si="1"/>
        <v>16350</v>
      </c>
      <c r="E21" s="9">
        <f t="shared" si="2"/>
        <v>24464</v>
      </c>
      <c r="F21" s="9">
        <f t="shared" si="3"/>
        <v>32578</v>
      </c>
      <c r="G21" s="9">
        <f t="shared" si="4"/>
        <v>40692</v>
      </c>
      <c r="H21" s="9">
        <f t="shared" si="5"/>
        <v>48806</v>
      </c>
      <c r="I21" s="9">
        <f t="shared" si="6"/>
        <v>56921</v>
      </c>
      <c r="J21" s="9">
        <f t="shared" si="7"/>
        <v>65035</v>
      </c>
      <c r="K21" s="9">
        <f t="shared" si="8"/>
        <v>73149</v>
      </c>
      <c r="L21" s="9">
        <f t="shared" si="9"/>
        <v>81263</v>
      </c>
      <c r="M21" s="9">
        <f t="shared" si="10"/>
        <v>89377</v>
      </c>
      <c r="N21" s="9">
        <f t="shared" si="11"/>
        <v>97492</v>
      </c>
      <c r="O21" s="9">
        <f t="shared" si="12"/>
        <v>105606</v>
      </c>
      <c r="P21" s="9">
        <f t="shared" si="13"/>
        <v>113720</v>
      </c>
      <c r="Q21" s="9">
        <f t="shared" si="14"/>
        <v>121834</v>
      </c>
    </row>
    <row r="22" spans="1:17" ht="17.45" customHeight="1" x14ac:dyDescent="0.2">
      <c r="A22" s="69">
        <v>19</v>
      </c>
      <c r="B22" s="92">
        <f>'RMN-BRP'!B21</f>
        <v>257206.32499999998</v>
      </c>
      <c r="C22" s="9">
        <f t="shared" si="0"/>
        <v>8693</v>
      </c>
      <c r="D22" s="9">
        <f t="shared" si="1"/>
        <v>17258</v>
      </c>
      <c r="E22" s="9">
        <f t="shared" si="2"/>
        <v>25823</v>
      </c>
      <c r="F22" s="9">
        <f t="shared" si="3"/>
        <v>34388</v>
      </c>
      <c r="G22" s="9">
        <f t="shared" si="4"/>
        <v>42953</v>
      </c>
      <c r="H22" s="9">
        <f t="shared" si="5"/>
        <v>51518</v>
      </c>
      <c r="I22" s="9">
        <f t="shared" si="6"/>
        <v>60083</v>
      </c>
      <c r="J22" s="9">
        <f t="shared" si="7"/>
        <v>68648</v>
      </c>
      <c r="K22" s="9">
        <f t="shared" si="8"/>
        <v>77213</v>
      </c>
      <c r="L22" s="9">
        <f t="shared" si="9"/>
        <v>85778</v>
      </c>
      <c r="M22" s="9">
        <f t="shared" si="10"/>
        <v>94343</v>
      </c>
      <c r="N22" s="9">
        <f t="shared" si="11"/>
        <v>102908</v>
      </c>
      <c r="O22" s="9">
        <f t="shared" si="12"/>
        <v>111473</v>
      </c>
      <c r="P22" s="9">
        <f t="shared" si="13"/>
        <v>120038</v>
      </c>
      <c r="Q22" s="9">
        <f t="shared" si="14"/>
        <v>128603</v>
      </c>
    </row>
    <row r="23" spans="1:17" ht="17.45" customHeight="1" x14ac:dyDescent="0.2">
      <c r="A23" s="69">
        <v>20</v>
      </c>
      <c r="B23" s="92">
        <f>'RMN-BRP'!B22</f>
        <v>270743.5</v>
      </c>
      <c r="C23" s="9">
        <f t="shared" si="0"/>
        <v>9151</v>
      </c>
      <c r="D23" s="9">
        <f t="shared" si="1"/>
        <v>18166</v>
      </c>
      <c r="E23" s="9">
        <f t="shared" si="2"/>
        <v>27182</v>
      </c>
      <c r="F23" s="9">
        <f t="shared" si="3"/>
        <v>36198</v>
      </c>
      <c r="G23" s="9">
        <f t="shared" si="4"/>
        <v>45214</v>
      </c>
      <c r="H23" s="9">
        <f t="shared" si="5"/>
        <v>54229</v>
      </c>
      <c r="I23" s="9">
        <f t="shared" si="6"/>
        <v>63245</v>
      </c>
      <c r="J23" s="9">
        <f t="shared" si="7"/>
        <v>72261</v>
      </c>
      <c r="K23" s="9">
        <f t="shared" si="8"/>
        <v>81277</v>
      </c>
      <c r="L23" s="9">
        <f t="shared" si="9"/>
        <v>90292</v>
      </c>
      <c r="M23" s="9">
        <f t="shared" si="10"/>
        <v>99308</v>
      </c>
      <c r="N23" s="9">
        <f t="shared" si="11"/>
        <v>108324</v>
      </c>
      <c r="O23" s="9">
        <f t="shared" si="12"/>
        <v>117340</v>
      </c>
      <c r="P23" s="9">
        <f t="shared" si="13"/>
        <v>126355</v>
      </c>
      <c r="Q23" s="9">
        <f t="shared" si="14"/>
        <v>135371</v>
      </c>
    </row>
    <row r="24" spans="1:17" ht="17.45" customHeight="1" x14ac:dyDescent="0.2">
      <c r="A24" s="69">
        <v>21</v>
      </c>
      <c r="B24" s="92">
        <f>'RMN-BRP'!B23</f>
        <v>284280.67499999999</v>
      </c>
      <c r="C24" s="9">
        <f t="shared" si="0"/>
        <v>9608</v>
      </c>
      <c r="D24" s="9">
        <f t="shared" si="1"/>
        <v>19075</v>
      </c>
      <c r="E24" s="9">
        <f t="shared" si="2"/>
        <v>28541</v>
      </c>
      <c r="F24" s="9">
        <f t="shared" si="3"/>
        <v>38008</v>
      </c>
      <c r="G24" s="9">
        <f t="shared" si="4"/>
        <v>47474</v>
      </c>
      <c r="H24" s="9">
        <f t="shared" si="5"/>
        <v>56941</v>
      </c>
      <c r="I24" s="9">
        <f t="shared" si="6"/>
        <v>66407</v>
      </c>
      <c r="J24" s="9">
        <f t="shared" si="7"/>
        <v>75874</v>
      </c>
      <c r="K24" s="9">
        <f t="shared" si="8"/>
        <v>85341</v>
      </c>
      <c r="L24" s="9">
        <f t="shared" si="9"/>
        <v>94807</v>
      </c>
      <c r="M24" s="9">
        <f t="shared" si="10"/>
        <v>104274</v>
      </c>
      <c r="N24" s="9">
        <f t="shared" si="11"/>
        <v>113740</v>
      </c>
      <c r="O24" s="9">
        <f t="shared" si="12"/>
        <v>123207</v>
      </c>
      <c r="P24" s="9">
        <f t="shared" si="13"/>
        <v>132673</v>
      </c>
      <c r="Q24" s="9">
        <f t="shared" si="14"/>
        <v>142140</v>
      </c>
    </row>
    <row r="25" spans="1:17" ht="17.45" customHeight="1" x14ac:dyDescent="0.2">
      <c r="A25" s="69">
        <v>22</v>
      </c>
      <c r="B25" s="92">
        <f>'RMN-BRP'!B24</f>
        <v>297817.84999999998</v>
      </c>
      <c r="C25" s="9">
        <f t="shared" si="0"/>
        <v>10066</v>
      </c>
      <c r="D25" s="9">
        <f t="shared" si="1"/>
        <v>19983</v>
      </c>
      <c r="E25" s="9">
        <f t="shared" si="2"/>
        <v>29900</v>
      </c>
      <c r="F25" s="9">
        <f t="shared" si="3"/>
        <v>39818</v>
      </c>
      <c r="G25" s="9">
        <f t="shared" si="4"/>
        <v>49735</v>
      </c>
      <c r="H25" s="9">
        <f t="shared" si="5"/>
        <v>59652</v>
      </c>
      <c r="I25" s="9">
        <f t="shared" si="6"/>
        <v>69570</v>
      </c>
      <c r="J25" s="9">
        <f t="shared" si="7"/>
        <v>79487</v>
      </c>
      <c r="K25" s="9">
        <f t="shared" si="8"/>
        <v>89404</v>
      </c>
      <c r="L25" s="9">
        <f t="shared" si="9"/>
        <v>99322</v>
      </c>
      <c r="M25" s="9">
        <f t="shared" si="10"/>
        <v>109239</v>
      </c>
      <c r="N25" s="9">
        <f t="shared" si="11"/>
        <v>119156</v>
      </c>
      <c r="O25" s="9">
        <f t="shared" si="12"/>
        <v>129074</v>
      </c>
      <c r="P25" s="9">
        <f t="shared" si="13"/>
        <v>138991</v>
      </c>
      <c r="Q25" s="9">
        <f t="shared" si="14"/>
        <v>148908</v>
      </c>
    </row>
    <row r="26" spans="1:17" ht="17.45" customHeight="1" x14ac:dyDescent="0.2">
      <c r="A26" s="69">
        <v>23</v>
      </c>
      <c r="B26" s="92">
        <f>'RMN-BRP'!B25</f>
        <v>311355.02499999997</v>
      </c>
      <c r="C26" s="9">
        <f t="shared" si="0"/>
        <v>10523</v>
      </c>
      <c r="D26" s="9">
        <f t="shared" si="1"/>
        <v>20891</v>
      </c>
      <c r="E26" s="9">
        <f t="shared" si="2"/>
        <v>31260</v>
      </c>
      <c r="F26" s="9">
        <f t="shared" si="3"/>
        <v>41628</v>
      </c>
      <c r="G26" s="9">
        <f t="shared" si="4"/>
        <v>51996</v>
      </c>
      <c r="H26" s="9">
        <f t="shared" si="5"/>
        <v>62364</v>
      </c>
      <c r="I26" s="9">
        <f t="shared" si="6"/>
        <v>72732</v>
      </c>
      <c r="J26" s="9">
        <f t="shared" si="7"/>
        <v>83100</v>
      </c>
      <c r="K26" s="9">
        <f t="shared" si="8"/>
        <v>93468</v>
      </c>
      <c r="L26" s="9">
        <f t="shared" si="9"/>
        <v>103836</v>
      </c>
      <c r="M26" s="9">
        <f t="shared" si="10"/>
        <v>114205</v>
      </c>
      <c r="N26" s="9">
        <f t="shared" si="11"/>
        <v>124573</v>
      </c>
      <c r="O26" s="9">
        <f t="shared" si="12"/>
        <v>134941</v>
      </c>
      <c r="P26" s="9">
        <f t="shared" si="13"/>
        <v>145309</v>
      </c>
      <c r="Q26" s="9">
        <f t="shared" si="14"/>
        <v>155677</v>
      </c>
    </row>
    <row r="27" spans="1:17" ht="17.45" customHeight="1" x14ac:dyDescent="0.2">
      <c r="A27" s="69">
        <v>24</v>
      </c>
      <c r="B27" s="92">
        <f>'RMN-BRP'!B26</f>
        <v>324892.19999999995</v>
      </c>
      <c r="C27" s="9">
        <f t="shared" si="0"/>
        <v>10981</v>
      </c>
      <c r="D27" s="9">
        <f t="shared" si="1"/>
        <v>21800</v>
      </c>
      <c r="E27" s="9">
        <f t="shared" si="2"/>
        <v>32619</v>
      </c>
      <c r="F27" s="9">
        <f t="shared" si="3"/>
        <v>43438</v>
      </c>
      <c r="G27" s="9">
        <f t="shared" si="4"/>
        <v>54256</v>
      </c>
      <c r="H27" s="9">
        <f t="shared" si="5"/>
        <v>65075</v>
      </c>
      <c r="I27" s="9">
        <f t="shared" si="6"/>
        <v>75894</v>
      </c>
      <c r="J27" s="9">
        <f t="shared" si="7"/>
        <v>86713</v>
      </c>
      <c r="K27" s="9">
        <f t="shared" si="8"/>
        <v>97532</v>
      </c>
      <c r="L27" s="9">
        <f t="shared" si="9"/>
        <v>108351</v>
      </c>
      <c r="M27" s="9">
        <f t="shared" si="10"/>
        <v>119170</v>
      </c>
      <c r="N27" s="9">
        <f t="shared" si="11"/>
        <v>129989</v>
      </c>
      <c r="O27" s="9">
        <f t="shared" si="12"/>
        <v>140808</v>
      </c>
      <c r="P27" s="9">
        <f t="shared" si="13"/>
        <v>151627</v>
      </c>
      <c r="Q27" s="9">
        <f t="shared" si="14"/>
        <v>162446</v>
      </c>
    </row>
    <row r="28" spans="1:17" ht="17.45" customHeight="1" x14ac:dyDescent="0.2">
      <c r="A28" s="69">
        <v>25</v>
      </c>
      <c r="B28" s="92">
        <f>'RMN-BRP'!B27</f>
        <v>338429.375</v>
      </c>
      <c r="C28" s="9">
        <f t="shared" si="0"/>
        <v>11438</v>
      </c>
      <c r="D28" s="9">
        <f t="shared" si="1"/>
        <v>22708</v>
      </c>
      <c r="E28" s="9">
        <f t="shared" si="2"/>
        <v>33978</v>
      </c>
      <c r="F28" s="9">
        <f t="shared" si="3"/>
        <v>45248</v>
      </c>
      <c r="G28" s="9">
        <f t="shared" si="4"/>
        <v>56517</v>
      </c>
      <c r="H28" s="9">
        <f t="shared" si="5"/>
        <v>67787</v>
      </c>
      <c r="I28" s="9">
        <f t="shared" si="6"/>
        <v>79057</v>
      </c>
      <c r="J28" s="9">
        <f t="shared" si="7"/>
        <v>90326</v>
      </c>
      <c r="K28" s="9">
        <f t="shared" si="8"/>
        <v>101596</v>
      </c>
      <c r="L28" s="9">
        <f t="shared" si="9"/>
        <v>112866</v>
      </c>
      <c r="M28" s="9">
        <f t="shared" si="10"/>
        <v>124135</v>
      </c>
      <c r="N28" s="9">
        <f t="shared" si="11"/>
        <v>135405</v>
      </c>
      <c r="O28" s="9">
        <f t="shared" si="12"/>
        <v>146675</v>
      </c>
      <c r="P28" s="9">
        <f t="shared" si="13"/>
        <v>157944</v>
      </c>
      <c r="Q28" s="9">
        <f t="shared" si="14"/>
        <v>169214</v>
      </c>
    </row>
    <row r="29" spans="1:17" ht="17.45" customHeight="1" x14ac:dyDescent="0.2">
      <c r="A29" s="69">
        <v>26</v>
      </c>
      <c r="B29" s="92">
        <f>'RMN-BRP'!B28</f>
        <v>351966.55</v>
      </c>
      <c r="C29" s="9">
        <f t="shared" si="0"/>
        <v>11896</v>
      </c>
      <c r="D29" s="9">
        <f t="shared" si="1"/>
        <v>23616</v>
      </c>
      <c r="E29" s="9">
        <f t="shared" si="2"/>
        <v>35337</v>
      </c>
      <c r="F29" s="9">
        <f t="shared" si="3"/>
        <v>47057</v>
      </c>
      <c r="G29" s="9">
        <f t="shared" si="4"/>
        <v>58778</v>
      </c>
      <c r="H29" s="9">
        <f t="shared" si="5"/>
        <v>70498</v>
      </c>
      <c r="I29" s="9">
        <f t="shared" si="6"/>
        <v>82219</v>
      </c>
      <c r="J29" s="9">
        <f t="shared" si="7"/>
        <v>93939</v>
      </c>
      <c r="K29" s="9">
        <f t="shared" si="8"/>
        <v>105660</v>
      </c>
      <c r="L29" s="9">
        <f t="shared" si="9"/>
        <v>117380</v>
      </c>
      <c r="M29" s="9">
        <f t="shared" si="10"/>
        <v>129101</v>
      </c>
      <c r="N29" s="9">
        <f t="shared" si="11"/>
        <v>140821</v>
      </c>
      <c r="O29" s="9">
        <f t="shared" si="12"/>
        <v>152542</v>
      </c>
      <c r="P29" s="9">
        <f t="shared" si="13"/>
        <v>164262</v>
      </c>
      <c r="Q29" s="9">
        <f t="shared" si="14"/>
        <v>175983</v>
      </c>
    </row>
    <row r="30" spans="1:17" ht="17.45" customHeight="1" x14ac:dyDescent="0.2">
      <c r="A30" s="69">
        <v>27</v>
      </c>
      <c r="B30" s="92">
        <f>'RMN-BRP'!B29</f>
        <v>365503.72499999998</v>
      </c>
      <c r="C30" s="9">
        <f t="shared" si="0"/>
        <v>12354</v>
      </c>
      <c r="D30" s="9">
        <f t="shared" si="1"/>
        <v>24525</v>
      </c>
      <c r="E30" s="9">
        <f t="shared" si="2"/>
        <v>36696</v>
      </c>
      <c r="F30" s="9">
        <f t="shared" si="3"/>
        <v>48867</v>
      </c>
      <c r="G30" s="9">
        <f t="shared" si="4"/>
        <v>61039</v>
      </c>
      <c r="H30" s="9">
        <f t="shared" si="5"/>
        <v>73210</v>
      </c>
      <c r="I30" s="9">
        <f t="shared" si="6"/>
        <v>85381</v>
      </c>
      <c r="J30" s="9">
        <f t="shared" si="7"/>
        <v>97552</v>
      </c>
      <c r="K30" s="9">
        <f t="shared" si="8"/>
        <v>109724</v>
      </c>
      <c r="L30" s="9">
        <f t="shared" si="9"/>
        <v>121895</v>
      </c>
      <c r="M30" s="9">
        <f t="shared" si="10"/>
        <v>134066</v>
      </c>
      <c r="N30" s="9">
        <f t="shared" si="11"/>
        <v>146238</v>
      </c>
      <c r="O30" s="9">
        <f t="shared" si="12"/>
        <v>158409</v>
      </c>
      <c r="P30" s="9">
        <f t="shared" si="13"/>
        <v>170580</v>
      </c>
      <c r="Q30" s="9">
        <f t="shared" si="14"/>
        <v>182751</v>
      </c>
    </row>
    <row r="31" spans="1:17" ht="17.45" customHeight="1" x14ac:dyDescent="0.2">
      <c r="A31" s="69">
        <v>28</v>
      </c>
      <c r="B31" s="92">
        <f>'RMN-BRP'!B30</f>
        <v>379040.89999999997</v>
      </c>
      <c r="C31" s="9">
        <f t="shared" si="0"/>
        <v>12811</v>
      </c>
      <c r="D31" s="9">
        <f t="shared" si="1"/>
        <v>25433</v>
      </c>
      <c r="E31" s="9">
        <f t="shared" si="2"/>
        <v>38055</v>
      </c>
      <c r="F31" s="9">
        <f t="shared" si="3"/>
        <v>50677</v>
      </c>
      <c r="G31" s="9">
        <f t="shared" si="4"/>
        <v>63299</v>
      </c>
      <c r="H31" s="9">
        <f t="shared" si="5"/>
        <v>75921</v>
      </c>
      <c r="I31" s="9">
        <f t="shared" si="6"/>
        <v>88543</v>
      </c>
      <c r="J31" s="9">
        <f t="shared" si="7"/>
        <v>101166</v>
      </c>
      <c r="K31" s="9">
        <f t="shared" si="8"/>
        <v>113788</v>
      </c>
      <c r="L31" s="9">
        <f t="shared" si="9"/>
        <v>126410</v>
      </c>
      <c r="M31" s="9">
        <f t="shared" si="10"/>
        <v>139032</v>
      </c>
      <c r="N31" s="9">
        <f t="shared" si="11"/>
        <v>151654</v>
      </c>
      <c r="O31" s="9">
        <f t="shared" si="12"/>
        <v>164276</v>
      </c>
      <c r="P31" s="9">
        <f t="shared" si="13"/>
        <v>176898</v>
      </c>
      <c r="Q31" s="9">
        <f t="shared" si="14"/>
        <v>189520</v>
      </c>
    </row>
    <row r="32" spans="1:17" ht="17.45" customHeight="1" x14ac:dyDescent="0.2">
      <c r="A32" s="69">
        <v>29</v>
      </c>
      <c r="B32" s="92">
        <f>'RMN-BRP'!B31</f>
        <v>392578.07499999995</v>
      </c>
      <c r="C32" s="9">
        <f t="shared" si="0"/>
        <v>13269</v>
      </c>
      <c r="D32" s="9">
        <f t="shared" si="1"/>
        <v>26341</v>
      </c>
      <c r="E32" s="9">
        <f t="shared" si="2"/>
        <v>39414</v>
      </c>
      <c r="F32" s="9">
        <f t="shared" si="3"/>
        <v>52487</v>
      </c>
      <c r="G32" s="9">
        <f t="shared" si="4"/>
        <v>65560</v>
      </c>
      <c r="H32" s="9">
        <f t="shared" si="5"/>
        <v>78633</v>
      </c>
      <c r="I32" s="9">
        <f t="shared" si="6"/>
        <v>91706</v>
      </c>
      <c r="J32" s="9">
        <f t="shared" si="7"/>
        <v>104779</v>
      </c>
      <c r="K32" s="9">
        <f t="shared" si="8"/>
        <v>117851</v>
      </c>
      <c r="L32" s="9">
        <f t="shared" si="9"/>
        <v>130924</v>
      </c>
      <c r="M32" s="9">
        <f t="shared" si="10"/>
        <v>143997</v>
      </c>
      <c r="N32" s="9">
        <f t="shared" si="11"/>
        <v>157070</v>
      </c>
      <c r="O32" s="9">
        <f t="shared" si="12"/>
        <v>170143</v>
      </c>
      <c r="P32" s="9">
        <f t="shared" si="13"/>
        <v>183216</v>
      </c>
      <c r="Q32" s="9">
        <f t="shared" si="14"/>
        <v>196289</v>
      </c>
    </row>
    <row r="33" spans="1:17" ht="17.45" customHeight="1" x14ac:dyDescent="0.2">
      <c r="A33" s="69">
        <v>30</v>
      </c>
      <c r="B33" s="92">
        <f>'RMN-BRP'!B32</f>
        <v>406115.25</v>
      </c>
      <c r="C33" s="9">
        <f t="shared" si="0"/>
        <v>13726</v>
      </c>
      <c r="D33" s="9">
        <f t="shared" si="1"/>
        <v>27250</v>
      </c>
      <c r="E33" s="9">
        <f t="shared" si="2"/>
        <v>40773</v>
      </c>
      <c r="F33" s="9">
        <f t="shared" si="3"/>
        <v>54297</v>
      </c>
      <c r="G33" s="9">
        <f t="shared" si="4"/>
        <v>67821</v>
      </c>
      <c r="H33" s="9">
        <f t="shared" si="5"/>
        <v>81344</v>
      </c>
      <c r="I33" s="9">
        <f t="shared" si="6"/>
        <v>94868</v>
      </c>
      <c r="J33" s="9">
        <f t="shared" si="7"/>
        <v>108392</v>
      </c>
      <c r="K33" s="9">
        <f t="shared" si="8"/>
        <v>121915</v>
      </c>
      <c r="L33" s="9">
        <f t="shared" si="9"/>
        <v>135439</v>
      </c>
      <c r="M33" s="9">
        <f t="shared" si="10"/>
        <v>148963</v>
      </c>
      <c r="N33" s="9">
        <f t="shared" si="11"/>
        <v>162486</v>
      </c>
      <c r="O33" s="9">
        <f t="shared" si="12"/>
        <v>176010</v>
      </c>
      <c r="P33" s="9">
        <f t="shared" si="13"/>
        <v>189533</v>
      </c>
      <c r="Q33" s="9">
        <f t="shared" si="14"/>
        <v>203057</v>
      </c>
    </row>
    <row r="34" spans="1:17" ht="17.45" customHeight="1" x14ac:dyDescent="0.2">
      <c r="A34" s="69">
        <v>31</v>
      </c>
      <c r="B34" s="92">
        <f>'RMN-BRP'!B33</f>
        <v>419652.42499999999</v>
      </c>
      <c r="C34" s="9">
        <f t="shared" si="0"/>
        <v>14184</v>
      </c>
      <c r="D34" s="9">
        <f t="shared" si="1"/>
        <v>28158</v>
      </c>
      <c r="E34" s="9">
        <f t="shared" si="2"/>
        <v>42133</v>
      </c>
      <c r="F34" s="9">
        <f t="shared" si="3"/>
        <v>56107</v>
      </c>
      <c r="G34" s="9">
        <f t="shared" si="4"/>
        <v>70081</v>
      </c>
      <c r="H34" s="9">
        <f t="shared" si="5"/>
        <v>84056</v>
      </c>
      <c r="I34" s="9">
        <f t="shared" si="6"/>
        <v>98030</v>
      </c>
      <c r="J34" s="9">
        <f t="shared" si="7"/>
        <v>112005</v>
      </c>
      <c r="K34" s="9">
        <f t="shared" si="8"/>
        <v>125979</v>
      </c>
      <c r="L34" s="9">
        <f t="shared" si="9"/>
        <v>139954</v>
      </c>
      <c r="M34" s="9">
        <f t="shared" si="10"/>
        <v>153928</v>
      </c>
      <c r="N34" s="9">
        <f t="shared" si="11"/>
        <v>167902</v>
      </c>
      <c r="O34" s="9">
        <f t="shared" si="12"/>
        <v>181877</v>
      </c>
      <c r="P34" s="9">
        <f t="shared" si="13"/>
        <v>195851</v>
      </c>
      <c r="Q34" s="9">
        <f t="shared" si="14"/>
        <v>209826</v>
      </c>
    </row>
    <row r="35" spans="1:17" ht="17.45" customHeight="1" x14ac:dyDescent="0.2">
      <c r="A35" s="69">
        <v>32</v>
      </c>
      <c r="B35" s="92">
        <f>'RMN-BRP'!B34</f>
        <v>433189.6</v>
      </c>
      <c r="C35" s="9">
        <f t="shared" si="0"/>
        <v>14641</v>
      </c>
      <c r="D35" s="9">
        <f t="shared" si="1"/>
        <v>29067</v>
      </c>
      <c r="E35" s="9">
        <f t="shared" si="2"/>
        <v>43492</v>
      </c>
      <c r="F35" s="9">
        <f t="shared" si="3"/>
        <v>57917</v>
      </c>
      <c r="G35" s="9">
        <f t="shared" si="4"/>
        <v>72342</v>
      </c>
      <c r="H35" s="9">
        <f t="shared" si="5"/>
        <v>86767</v>
      </c>
      <c r="I35" s="9">
        <f t="shared" si="6"/>
        <v>101193</v>
      </c>
      <c r="J35" s="9">
        <f t="shared" si="7"/>
        <v>115618</v>
      </c>
      <c r="K35" s="9">
        <f t="shared" si="8"/>
        <v>130043</v>
      </c>
      <c r="L35" s="9">
        <f t="shared" si="9"/>
        <v>144468</v>
      </c>
      <c r="M35" s="9">
        <f t="shared" si="10"/>
        <v>158893</v>
      </c>
      <c r="N35" s="9">
        <f t="shared" si="11"/>
        <v>173319</v>
      </c>
      <c r="O35" s="9">
        <f t="shared" si="12"/>
        <v>187744</v>
      </c>
      <c r="P35" s="9">
        <f t="shared" si="13"/>
        <v>202169</v>
      </c>
      <c r="Q35" s="9">
        <f t="shared" si="14"/>
        <v>216594</v>
      </c>
    </row>
    <row r="36" spans="1:17" ht="17.45" customHeight="1" x14ac:dyDescent="0.2">
      <c r="A36" s="69">
        <v>33</v>
      </c>
      <c r="B36" s="92">
        <f>'RMN-BRP'!B35</f>
        <v>446726.77499999997</v>
      </c>
      <c r="C36" s="9">
        <f t="shared" si="0"/>
        <v>15099</v>
      </c>
      <c r="D36" s="9">
        <f t="shared" si="1"/>
        <v>29975</v>
      </c>
      <c r="E36" s="9">
        <f t="shared" si="2"/>
        <v>44851</v>
      </c>
      <c r="F36" s="9">
        <f t="shared" si="3"/>
        <v>59727</v>
      </c>
      <c r="G36" s="9">
        <f t="shared" si="4"/>
        <v>74603</v>
      </c>
      <c r="H36" s="9">
        <f t="shared" si="5"/>
        <v>89479</v>
      </c>
      <c r="I36" s="9">
        <f t="shared" si="6"/>
        <v>104355</v>
      </c>
      <c r="J36" s="9">
        <f t="shared" si="7"/>
        <v>119231</v>
      </c>
      <c r="K36" s="9">
        <f t="shared" si="8"/>
        <v>134107</v>
      </c>
      <c r="L36" s="9">
        <f t="shared" si="9"/>
        <v>148983</v>
      </c>
      <c r="M36" s="9">
        <f t="shared" si="10"/>
        <v>163859</v>
      </c>
      <c r="N36" s="9">
        <f t="shared" si="11"/>
        <v>178735</v>
      </c>
      <c r="O36" s="9">
        <f t="shared" si="12"/>
        <v>193611</v>
      </c>
      <c r="P36" s="9">
        <f t="shared" si="13"/>
        <v>208487</v>
      </c>
      <c r="Q36" s="9">
        <f t="shared" si="14"/>
        <v>223363</v>
      </c>
    </row>
    <row r="37" spans="1:17" ht="17.45" customHeight="1" x14ac:dyDescent="0.2">
      <c r="A37" s="69">
        <v>34</v>
      </c>
      <c r="B37" s="92">
        <f>'RMN-BRP'!B36</f>
        <v>460263.94999999995</v>
      </c>
      <c r="C37" s="9">
        <f t="shared" si="0"/>
        <v>15556</v>
      </c>
      <c r="D37" s="9">
        <f t="shared" si="1"/>
        <v>30883</v>
      </c>
      <c r="E37" s="9">
        <f t="shared" si="2"/>
        <v>46210</v>
      </c>
      <c r="F37" s="9">
        <f t="shared" si="3"/>
        <v>61537</v>
      </c>
      <c r="G37" s="9">
        <f t="shared" si="4"/>
        <v>76864</v>
      </c>
      <c r="H37" s="9">
        <f t="shared" si="5"/>
        <v>92190</v>
      </c>
      <c r="I37" s="9">
        <f t="shared" si="6"/>
        <v>107517</v>
      </c>
      <c r="J37" s="9">
        <f t="shared" si="7"/>
        <v>122844</v>
      </c>
      <c r="K37" s="9">
        <f t="shared" si="8"/>
        <v>138171</v>
      </c>
      <c r="L37" s="9">
        <f t="shared" si="9"/>
        <v>153498</v>
      </c>
      <c r="M37" s="9">
        <f t="shared" si="10"/>
        <v>168824</v>
      </c>
      <c r="N37" s="9">
        <f t="shared" si="11"/>
        <v>184151</v>
      </c>
      <c r="O37" s="9">
        <f t="shared" si="12"/>
        <v>199478</v>
      </c>
      <c r="P37" s="9">
        <f t="shared" si="13"/>
        <v>214805</v>
      </c>
      <c r="Q37" s="9">
        <f t="shared" si="14"/>
        <v>230131</v>
      </c>
    </row>
    <row r="38" spans="1:17" ht="17.45" customHeight="1" x14ac:dyDescent="0.2">
      <c r="A38" s="69">
        <v>35</v>
      </c>
      <c r="B38" s="92">
        <f>'RMN-BRP'!B37</f>
        <v>473801.125</v>
      </c>
      <c r="C38" s="9">
        <f t="shared" si="0"/>
        <v>16014</v>
      </c>
      <c r="D38" s="9">
        <f t="shared" si="1"/>
        <v>31792</v>
      </c>
      <c r="E38" s="9">
        <f t="shared" si="2"/>
        <v>47569</v>
      </c>
      <c r="F38" s="9">
        <f t="shared" si="3"/>
        <v>63347</v>
      </c>
      <c r="G38" s="9">
        <f t="shared" si="4"/>
        <v>79124</v>
      </c>
      <c r="H38" s="9">
        <f t="shared" si="5"/>
        <v>94902</v>
      </c>
      <c r="I38" s="9">
        <f t="shared" si="6"/>
        <v>110679</v>
      </c>
      <c r="J38" s="9">
        <f t="shared" si="7"/>
        <v>126457</v>
      </c>
      <c r="K38" s="9">
        <f t="shared" si="8"/>
        <v>142235</v>
      </c>
      <c r="L38" s="9">
        <f t="shared" si="9"/>
        <v>158012</v>
      </c>
      <c r="M38" s="9">
        <f t="shared" si="10"/>
        <v>173790</v>
      </c>
      <c r="N38" s="9">
        <f t="shared" si="11"/>
        <v>189567</v>
      </c>
      <c r="O38" s="9">
        <f t="shared" si="12"/>
        <v>205345</v>
      </c>
      <c r="P38" s="9">
        <f t="shared" si="13"/>
        <v>221122</v>
      </c>
      <c r="Q38" s="9">
        <f t="shared" si="14"/>
        <v>236900</v>
      </c>
    </row>
    <row r="39" spans="1:17" ht="17.45" customHeight="1" x14ac:dyDescent="0.2">
      <c r="A39" s="69">
        <v>36</v>
      </c>
      <c r="B39" s="92">
        <f>'RMN-BRP'!B38</f>
        <v>487338.3</v>
      </c>
      <c r="C39" s="9">
        <f t="shared" si="0"/>
        <v>16472</v>
      </c>
      <c r="D39" s="9">
        <f t="shared" si="1"/>
        <v>32700</v>
      </c>
      <c r="E39" s="9">
        <f t="shared" si="2"/>
        <v>48928</v>
      </c>
      <c r="F39" s="9">
        <f t="shared" si="3"/>
        <v>65157</v>
      </c>
      <c r="G39" s="9">
        <f t="shared" si="4"/>
        <v>81385</v>
      </c>
      <c r="H39" s="9">
        <f t="shared" si="5"/>
        <v>97613</v>
      </c>
      <c r="I39" s="9">
        <f t="shared" si="6"/>
        <v>113842</v>
      </c>
      <c r="J39" s="9">
        <f t="shared" si="7"/>
        <v>130070</v>
      </c>
      <c r="K39" s="9">
        <f t="shared" si="8"/>
        <v>146298</v>
      </c>
      <c r="L39" s="9">
        <f t="shared" si="9"/>
        <v>162527</v>
      </c>
      <c r="M39" s="9">
        <f t="shared" si="10"/>
        <v>178755</v>
      </c>
      <c r="N39" s="9">
        <f t="shared" si="11"/>
        <v>194984</v>
      </c>
      <c r="O39" s="9">
        <f t="shared" si="12"/>
        <v>211212</v>
      </c>
      <c r="P39" s="9">
        <f t="shared" si="13"/>
        <v>227440</v>
      </c>
      <c r="Q39" s="9">
        <f t="shared" si="14"/>
        <v>243669</v>
      </c>
    </row>
    <row r="40" spans="1:17" ht="17.45" customHeight="1" x14ac:dyDescent="0.2">
      <c r="A40" s="69">
        <v>37</v>
      </c>
      <c r="B40" s="92">
        <f>'RMN-BRP'!B39</f>
        <v>500875.47499999998</v>
      </c>
      <c r="C40" s="9">
        <f t="shared" si="0"/>
        <v>16929</v>
      </c>
      <c r="D40" s="9">
        <f t="shared" si="1"/>
        <v>33608</v>
      </c>
      <c r="E40" s="9">
        <f t="shared" si="2"/>
        <v>50287</v>
      </c>
      <c r="F40" s="9">
        <f t="shared" si="3"/>
        <v>66967</v>
      </c>
      <c r="G40" s="9">
        <f t="shared" si="4"/>
        <v>83646</v>
      </c>
      <c r="H40" s="9">
        <f t="shared" si="5"/>
        <v>100325</v>
      </c>
      <c r="I40" s="9">
        <f t="shared" si="6"/>
        <v>117004</v>
      </c>
      <c r="J40" s="9">
        <f t="shared" si="7"/>
        <v>133683</v>
      </c>
      <c r="K40" s="9">
        <f t="shared" si="8"/>
        <v>150362</v>
      </c>
      <c r="L40" s="9">
        <f t="shared" si="9"/>
        <v>167041</v>
      </c>
      <c r="M40" s="9">
        <f t="shared" si="10"/>
        <v>183721</v>
      </c>
      <c r="N40" s="9">
        <f t="shared" si="11"/>
        <v>200400</v>
      </c>
      <c r="O40" s="9">
        <f t="shared" si="12"/>
        <v>217079</v>
      </c>
      <c r="P40" s="9">
        <f t="shared" si="13"/>
        <v>233758</v>
      </c>
      <c r="Q40" s="9">
        <f t="shared" si="14"/>
        <v>250437</v>
      </c>
    </row>
    <row r="41" spans="1:17" ht="17.45" customHeight="1" x14ac:dyDescent="0.2">
      <c r="A41" s="69">
        <v>38</v>
      </c>
      <c r="B41" s="92">
        <f>'RMN-BRP'!B40</f>
        <v>514412.64999999997</v>
      </c>
      <c r="C41" s="9">
        <f t="shared" si="0"/>
        <v>17387</v>
      </c>
      <c r="D41" s="9">
        <f t="shared" si="1"/>
        <v>34517</v>
      </c>
      <c r="E41" s="9">
        <f t="shared" si="2"/>
        <v>51647</v>
      </c>
      <c r="F41" s="9">
        <f t="shared" si="3"/>
        <v>68776</v>
      </c>
      <c r="G41" s="9">
        <f t="shared" si="4"/>
        <v>85906</v>
      </c>
      <c r="H41" s="9">
        <f t="shared" si="5"/>
        <v>103036</v>
      </c>
      <c r="I41" s="9">
        <f t="shared" si="6"/>
        <v>120166</v>
      </c>
      <c r="J41" s="9">
        <f t="shared" si="7"/>
        <v>137296</v>
      </c>
      <c r="K41" s="9">
        <f t="shared" si="8"/>
        <v>154426</v>
      </c>
      <c r="L41" s="9">
        <f t="shared" si="9"/>
        <v>171556</v>
      </c>
      <c r="M41" s="9">
        <f t="shared" si="10"/>
        <v>188686</v>
      </c>
      <c r="N41" s="9">
        <f t="shared" si="11"/>
        <v>205816</v>
      </c>
      <c r="O41" s="9">
        <f t="shared" si="12"/>
        <v>222946</v>
      </c>
      <c r="P41" s="9">
        <f t="shared" si="13"/>
        <v>240076</v>
      </c>
      <c r="Q41" s="9">
        <f t="shared" si="14"/>
        <v>257206</v>
      </c>
    </row>
    <row r="42" spans="1:17" ht="17.45" customHeight="1" x14ac:dyDescent="0.2">
      <c r="A42" s="69">
        <v>39</v>
      </c>
      <c r="B42" s="92">
        <f>'RMN-BRP'!B41</f>
        <v>527949.82499999995</v>
      </c>
      <c r="C42" s="9">
        <f t="shared" si="0"/>
        <v>17844</v>
      </c>
      <c r="D42" s="9">
        <f t="shared" si="1"/>
        <v>35425</v>
      </c>
      <c r="E42" s="9">
        <f t="shared" si="2"/>
        <v>53006</v>
      </c>
      <c r="F42" s="9">
        <f t="shared" si="3"/>
        <v>70586</v>
      </c>
      <c r="G42" s="9">
        <f t="shared" si="4"/>
        <v>88167</v>
      </c>
      <c r="H42" s="9">
        <f t="shared" si="5"/>
        <v>105748</v>
      </c>
      <c r="I42" s="9">
        <f t="shared" si="6"/>
        <v>123329</v>
      </c>
      <c r="J42" s="9">
        <f t="shared" si="7"/>
        <v>140909</v>
      </c>
      <c r="K42" s="9">
        <f t="shared" si="8"/>
        <v>158490</v>
      </c>
      <c r="L42" s="9">
        <f t="shared" si="9"/>
        <v>176071</v>
      </c>
      <c r="M42" s="9">
        <f t="shared" si="10"/>
        <v>193651</v>
      </c>
      <c r="N42" s="9">
        <f t="shared" si="11"/>
        <v>211232</v>
      </c>
      <c r="O42" s="9">
        <f t="shared" si="12"/>
        <v>228813</v>
      </c>
      <c r="P42" s="9">
        <f t="shared" si="13"/>
        <v>246394</v>
      </c>
      <c r="Q42" s="9">
        <f t="shared" si="14"/>
        <v>263974</v>
      </c>
    </row>
    <row r="43" spans="1:17" ht="17.45" customHeight="1" x14ac:dyDescent="0.2">
      <c r="A43" s="69">
        <v>40</v>
      </c>
      <c r="B43" s="92">
        <f>'RMN-BRP'!B42</f>
        <v>541487</v>
      </c>
      <c r="C43" s="9">
        <f t="shared" si="0"/>
        <v>18302</v>
      </c>
      <c r="D43" s="9">
        <f t="shared" si="1"/>
        <v>36333</v>
      </c>
      <c r="E43" s="9">
        <f t="shared" si="2"/>
        <v>54365</v>
      </c>
      <c r="F43" s="9">
        <f t="shared" si="3"/>
        <v>72396</v>
      </c>
      <c r="G43" s="9">
        <f t="shared" si="4"/>
        <v>90428</v>
      </c>
      <c r="H43" s="9">
        <f t="shared" si="5"/>
        <v>108459</v>
      </c>
      <c r="I43" s="9">
        <f t="shared" si="6"/>
        <v>126491</v>
      </c>
      <c r="J43" s="9">
        <f t="shared" si="7"/>
        <v>144522</v>
      </c>
      <c r="K43" s="9">
        <f t="shared" si="8"/>
        <v>162554</v>
      </c>
      <c r="L43" s="9">
        <f t="shared" si="9"/>
        <v>180585</v>
      </c>
      <c r="M43" s="9">
        <f t="shared" si="10"/>
        <v>198617</v>
      </c>
      <c r="N43" s="9">
        <f t="shared" si="11"/>
        <v>216648</v>
      </c>
      <c r="O43" s="9">
        <f t="shared" si="12"/>
        <v>234680</v>
      </c>
      <c r="P43" s="9">
        <f t="shared" si="13"/>
        <v>252711</v>
      </c>
      <c r="Q43" s="9">
        <f t="shared" si="14"/>
        <v>270743</v>
      </c>
    </row>
    <row r="44" spans="1:17" ht="17.45" customHeight="1" x14ac:dyDescent="0.2">
      <c r="A44" s="69">
        <v>41</v>
      </c>
      <c r="B44" s="92">
        <f>'RMN-BRP'!B43</f>
        <v>555024.17499999993</v>
      </c>
      <c r="C44" s="9">
        <f t="shared" si="0"/>
        <v>18759</v>
      </c>
      <c r="D44" s="9">
        <f t="shared" si="1"/>
        <v>37242</v>
      </c>
      <c r="E44" s="9">
        <f t="shared" si="2"/>
        <v>55724</v>
      </c>
      <c r="F44" s="9">
        <f t="shared" si="3"/>
        <v>74206</v>
      </c>
      <c r="G44" s="9">
        <f t="shared" si="4"/>
        <v>92689</v>
      </c>
      <c r="H44" s="9">
        <f t="shared" si="5"/>
        <v>111171</v>
      </c>
      <c r="I44" s="9">
        <f t="shared" si="6"/>
        <v>129653</v>
      </c>
      <c r="J44" s="9">
        <f t="shared" si="7"/>
        <v>148135</v>
      </c>
      <c r="K44" s="9">
        <f t="shared" si="8"/>
        <v>166618</v>
      </c>
      <c r="L44" s="9">
        <f t="shared" si="9"/>
        <v>185100</v>
      </c>
      <c r="M44" s="9">
        <f t="shared" si="10"/>
        <v>203582</v>
      </c>
      <c r="N44" s="9">
        <f t="shared" si="11"/>
        <v>222065</v>
      </c>
      <c r="O44" s="9">
        <f t="shared" si="12"/>
        <v>240547</v>
      </c>
      <c r="P44" s="9">
        <f t="shared" si="13"/>
        <v>259029</v>
      </c>
      <c r="Q44" s="9">
        <f t="shared" si="14"/>
        <v>277512</v>
      </c>
    </row>
    <row r="45" spans="1:17" ht="17.45" customHeight="1" x14ac:dyDescent="0.2">
      <c r="A45" s="69">
        <v>42</v>
      </c>
      <c r="B45" s="92">
        <f>'RMN-BRP'!B44</f>
        <v>568561.35</v>
      </c>
      <c r="C45" s="9">
        <f t="shared" si="0"/>
        <v>19217</v>
      </c>
      <c r="D45" s="9">
        <f t="shared" si="1"/>
        <v>38150</v>
      </c>
      <c r="E45" s="9">
        <f t="shared" si="2"/>
        <v>57083</v>
      </c>
      <c r="F45" s="9">
        <f t="shared" si="3"/>
        <v>76016</v>
      </c>
      <c r="G45" s="9">
        <f t="shared" si="4"/>
        <v>94949</v>
      </c>
      <c r="H45" s="9">
        <f t="shared" si="5"/>
        <v>113882</v>
      </c>
      <c r="I45" s="9">
        <f t="shared" si="6"/>
        <v>132815</v>
      </c>
      <c r="J45" s="9">
        <f t="shared" si="7"/>
        <v>151749</v>
      </c>
      <c r="K45" s="9">
        <f t="shared" si="8"/>
        <v>170682</v>
      </c>
      <c r="L45" s="9">
        <f t="shared" si="9"/>
        <v>189615</v>
      </c>
      <c r="M45" s="9">
        <f t="shared" si="10"/>
        <v>208548</v>
      </c>
      <c r="N45" s="9">
        <f t="shared" si="11"/>
        <v>227481</v>
      </c>
      <c r="O45" s="9">
        <f t="shared" si="12"/>
        <v>246414</v>
      </c>
      <c r="P45" s="9">
        <f t="shared" si="13"/>
        <v>265347</v>
      </c>
      <c r="Q45" s="9">
        <f t="shared" si="14"/>
        <v>284280</v>
      </c>
    </row>
    <row r="46" spans="1:17" ht="17.45" customHeight="1" x14ac:dyDescent="0.2">
      <c r="A46" s="69">
        <v>43</v>
      </c>
      <c r="B46" s="92">
        <f>'RMN-BRP'!B45</f>
        <v>582098.52500000002</v>
      </c>
      <c r="C46" s="9">
        <f t="shared" si="0"/>
        <v>19674</v>
      </c>
      <c r="D46" s="9">
        <f t="shared" si="1"/>
        <v>39058</v>
      </c>
      <c r="E46" s="9">
        <f t="shared" si="2"/>
        <v>58442</v>
      </c>
      <c r="F46" s="9">
        <f t="shared" si="3"/>
        <v>77826</v>
      </c>
      <c r="G46" s="9">
        <f t="shared" si="4"/>
        <v>97210</v>
      </c>
      <c r="H46" s="9">
        <f t="shared" si="5"/>
        <v>116594</v>
      </c>
      <c r="I46" s="9">
        <f t="shared" si="6"/>
        <v>135978</v>
      </c>
      <c r="J46" s="9">
        <f t="shared" si="7"/>
        <v>155362</v>
      </c>
      <c r="K46" s="9">
        <f t="shared" si="8"/>
        <v>174745</v>
      </c>
      <c r="L46" s="9">
        <f t="shared" si="9"/>
        <v>194129</v>
      </c>
      <c r="M46" s="9">
        <f t="shared" si="10"/>
        <v>213513</v>
      </c>
      <c r="N46" s="9">
        <f t="shared" si="11"/>
        <v>232897</v>
      </c>
      <c r="O46" s="9">
        <f t="shared" si="12"/>
        <v>252281</v>
      </c>
      <c r="P46" s="9">
        <f t="shared" si="13"/>
        <v>271665</v>
      </c>
      <c r="Q46" s="9">
        <f t="shared" si="14"/>
        <v>291049</v>
      </c>
    </row>
    <row r="47" spans="1:17" ht="17.45" customHeight="1" thickBot="1" x14ac:dyDescent="0.25">
      <c r="A47" s="73">
        <v>44</v>
      </c>
      <c r="B47" s="93">
        <f>'RMN-BRP'!B46</f>
        <v>595635.69999999995</v>
      </c>
      <c r="C47" s="9">
        <f t="shared" si="0"/>
        <v>20132</v>
      </c>
      <c r="D47" s="9">
        <f t="shared" si="1"/>
        <v>39967</v>
      </c>
      <c r="E47" s="9">
        <f t="shared" si="2"/>
        <v>59801</v>
      </c>
      <c r="F47" s="9">
        <f t="shared" si="3"/>
        <v>79636</v>
      </c>
      <c r="G47" s="9">
        <f t="shared" si="4"/>
        <v>99471</v>
      </c>
      <c r="H47" s="9">
        <f t="shared" si="5"/>
        <v>119305</v>
      </c>
      <c r="I47" s="9">
        <f t="shared" si="6"/>
        <v>139140</v>
      </c>
      <c r="J47" s="9">
        <f t="shared" si="7"/>
        <v>158975</v>
      </c>
      <c r="K47" s="9">
        <f t="shared" si="8"/>
        <v>178809</v>
      </c>
      <c r="L47" s="9">
        <f t="shared" si="9"/>
        <v>198644</v>
      </c>
      <c r="M47" s="9">
        <f t="shared" si="10"/>
        <v>218479</v>
      </c>
      <c r="N47" s="9">
        <f t="shared" si="11"/>
        <v>238313</v>
      </c>
      <c r="O47" s="9">
        <f t="shared" si="12"/>
        <v>258148</v>
      </c>
      <c r="P47" s="9">
        <f t="shared" si="13"/>
        <v>277983</v>
      </c>
      <c r="Q47" s="9">
        <f t="shared" si="14"/>
        <v>297817</v>
      </c>
    </row>
    <row r="53" spans="1:17" ht="11.45" customHeight="1" thickBot="1" x14ac:dyDescent="0.25"/>
    <row r="54" spans="1:17" ht="20.45" customHeight="1" thickBot="1" x14ac:dyDescent="0.3">
      <c r="B54" s="5"/>
      <c r="C54" s="146" t="s">
        <v>66</v>
      </c>
      <c r="D54" s="147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</row>
    <row r="55" spans="1:17" ht="18" customHeight="1" thickBot="1" x14ac:dyDescent="0.3">
      <c r="B55" s="5"/>
      <c r="C55" s="141" t="s">
        <v>5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3"/>
    </row>
    <row r="56" spans="1:17" ht="19.899999999999999" customHeight="1" thickBot="1" x14ac:dyDescent="0.25">
      <c r="A56" s="144" t="s">
        <v>0</v>
      </c>
      <c r="B56" s="145"/>
      <c r="C56" s="17">
        <v>1</v>
      </c>
      <c r="D56" s="18">
        <v>2</v>
      </c>
      <c r="E56" s="19">
        <v>3</v>
      </c>
      <c r="F56" s="19">
        <v>4</v>
      </c>
      <c r="G56" s="19">
        <v>5</v>
      </c>
      <c r="H56" s="19">
        <v>6</v>
      </c>
      <c r="I56" s="19">
        <v>7</v>
      </c>
      <c r="J56" s="19">
        <v>8</v>
      </c>
      <c r="K56" s="19">
        <v>9</v>
      </c>
      <c r="L56" s="19">
        <v>10</v>
      </c>
      <c r="M56" s="19">
        <v>11</v>
      </c>
      <c r="N56" s="19">
        <v>12</v>
      </c>
      <c r="O56" s="19">
        <v>13</v>
      </c>
      <c r="P56" s="19">
        <v>14</v>
      </c>
      <c r="Q56" s="20">
        <v>15</v>
      </c>
    </row>
    <row r="57" spans="1:17" ht="18" customHeight="1" x14ac:dyDescent="0.2">
      <c r="A57" s="27">
        <v>1</v>
      </c>
      <c r="B57" s="91">
        <f>'RMN-BRP'!E3</f>
        <v>14243.4</v>
      </c>
      <c r="C57" s="9">
        <f>ROUNDDOWN(((3.38%+(3.33%*(1-1)))*B57),0)</f>
        <v>481</v>
      </c>
      <c r="D57" s="8">
        <f>ROUNDDOWN(((3.38%+(3.33%*(2-1)))*B57),0)</f>
        <v>955</v>
      </c>
      <c r="E57" s="8">
        <f>ROUNDDOWN(((3.38%+(3.33%*(3-1)))*B57),0)</f>
        <v>1430</v>
      </c>
      <c r="F57" s="8">
        <f>ROUNDDOWN(((3.38%+(3.33%*(4-1)))*B57),0)</f>
        <v>1904</v>
      </c>
      <c r="G57" s="8">
        <f>ROUNDDOWN(((3.38%+(3.33%*(5-1)))*B57),0)</f>
        <v>2378</v>
      </c>
      <c r="H57" s="8">
        <f>ROUNDDOWN(((3.38%+(3.33%*(6-1)))*B57),0)</f>
        <v>2852</v>
      </c>
      <c r="I57" s="8">
        <f>ROUNDDOWN(((3.38%+(3.33%*(7-1)))*B57),0)</f>
        <v>3327</v>
      </c>
      <c r="J57" s="8">
        <f>ROUNDDOWN(((3.38%+(3.33%*(8-1)))*B57),0)</f>
        <v>3801</v>
      </c>
      <c r="K57" s="8">
        <f>ROUNDDOWN(((3.38%+(3.33%*(9-1)))*B57),0)</f>
        <v>4275</v>
      </c>
      <c r="L57" s="8">
        <f>ROUNDDOWN(((3.38%+(3.33%*(10-1)))*B57),0)</f>
        <v>4750</v>
      </c>
      <c r="M57" s="8">
        <f>ROUNDDOWN(((3.38%+(3.33%*(11-1)))*B57),0)</f>
        <v>5224</v>
      </c>
      <c r="N57" s="8">
        <f>ROUNDDOWN(((3.38%+(3.33%*(12-1)))*B57),0)</f>
        <v>5698</v>
      </c>
      <c r="O57" s="8">
        <f>ROUNDDOWN(((3.38%+(3.33%*(13-1)))*B57),0)</f>
        <v>6173</v>
      </c>
      <c r="P57" s="8">
        <f>ROUNDDOWN(((3.38%+(3.33%*(14-1)))*B57),0)</f>
        <v>6647</v>
      </c>
      <c r="Q57" s="21">
        <f>ROUNDDOWN(((3.38%+(3.33%*(15-1)))*B57),0)</f>
        <v>7121</v>
      </c>
    </row>
    <row r="58" spans="1:17" ht="18" customHeight="1" x14ac:dyDescent="0.2">
      <c r="A58" s="69">
        <v>2</v>
      </c>
      <c r="B58" s="92">
        <f>'RMN-BRP'!E4</f>
        <v>28486.799999999999</v>
      </c>
      <c r="C58" s="10">
        <f t="shared" ref="C58:C100" si="15">ROUNDDOWN(((3.38%+(3.33%*(1-1)))*B58),0)</f>
        <v>962</v>
      </c>
      <c r="D58" s="6">
        <f t="shared" ref="D58:D100" si="16">ROUNDDOWN(((3.38%+(3.33%*(2-1)))*B58),0)</f>
        <v>1911</v>
      </c>
      <c r="E58" s="6">
        <f t="shared" ref="E58:E100" si="17">ROUNDDOWN(((3.38%+(3.33%*(3-1)))*B58),0)</f>
        <v>2860</v>
      </c>
      <c r="F58" s="6">
        <f t="shared" ref="F58:F100" si="18">ROUNDDOWN(((3.38%+(3.33%*(4-1)))*B58),0)</f>
        <v>3808</v>
      </c>
      <c r="G58" s="6">
        <f t="shared" ref="G58:G100" si="19">ROUNDDOWN(((3.38%+(3.33%*(5-1)))*B58),0)</f>
        <v>4757</v>
      </c>
      <c r="H58" s="6">
        <f t="shared" ref="H58:H100" si="20">ROUNDDOWN(((3.38%+(3.33%*(6-1)))*B58),0)</f>
        <v>5705</v>
      </c>
      <c r="I58" s="6">
        <f t="shared" ref="I58:I100" si="21">ROUNDDOWN(((3.38%+(3.33%*(7-1)))*B58),0)</f>
        <v>6654</v>
      </c>
      <c r="J58" s="6">
        <f t="shared" ref="J58:J100" si="22">ROUNDDOWN(((3.38%+(3.33%*(8-1)))*B58),0)</f>
        <v>7603</v>
      </c>
      <c r="K58" s="6">
        <f t="shared" ref="K58:K100" si="23">ROUNDDOWN(((3.38%+(3.33%*(9-1)))*B58),0)</f>
        <v>8551</v>
      </c>
      <c r="L58" s="6">
        <f t="shared" ref="L58:L100" si="24">ROUNDDOWN(((3.38%+(3.33%*(10-1)))*B58),0)</f>
        <v>9500</v>
      </c>
      <c r="M58" s="6">
        <f t="shared" ref="M58:M100" si="25">ROUNDDOWN(((3.38%+(3.33%*(11-1)))*B58),0)</f>
        <v>10448</v>
      </c>
      <c r="N58" s="6">
        <f t="shared" ref="N58:N100" si="26">ROUNDDOWN(((3.38%+(3.33%*(12-1)))*B58),0)</f>
        <v>11397</v>
      </c>
      <c r="O58" s="6">
        <f t="shared" ref="O58:O100" si="27">ROUNDDOWN(((3.38%+(3.33%*(13-1)))*B58),0)</f>
        <v>12346</v>
      </c>
      <c r="P58" s="6">
        <f t="shared" ref="P58:P100" si="28">ROUNDDOWN(((3.38%+(3.33%*(14-1)))*B58),0)</f>
        <v>13294</v>
      </c>
      <c r="Q58" s="22">
        <f t="shared" ref="Q58:Q100" si="29">ROUNDDOWN(((3.38%+(3.33%*(15-1)))*B58),0)</f>
        <v>14243</v>
      </c>
    </row>
    <row r="59" spans="1:17" ht="18" customHeight="1" x14ac:dyDescent="0.2">
      <c r="A59" s="69">
        <v>3</v>
      </c>
      <c r="B59" s="92">
        <f>'RMN-BRP'!E5</f>
        <v>42730.2</v>
      </c>
      <c r="C59" s="10">
        <f t="shared" si="15"/>
        <v>1444</v>
      </c>
      <c r="D59" s="6">
        <f t="shared" si="16"/>
        <v>2867</v>
      </c>
      <c r="E59" s="6">
        <f t="shared" si="17"/>
        <v>4290</v>
      </c>
      <c r="F59" s="6">
        <f t="shared" si="18"/>
        <v>5713</v>
      </c>
      <c r="G59" s="6">
        <f t="shared" si="19"/>
        <v>7135</v>
      </c>
      <c r="H59" s="6">
        <f t="shared" si="20"/>
        <v>8558</v>
      </c>
      <c r="I59" s="6">
        <f t="shared" si="21"/>
        <v>9981</v>
      </c>
      <c r="J59" s="6">
        <f t="shared" si="22"/>
        <v>11404</v>
      </c>
      <c r="K59" s="6">
        <f t="shared" si="23"/>
        <v>12827</v>
      </c>
      <c r="L59" s="6">
        <f t="shared" si="24"/>
        <v>14250</v>
      </c>
      <c r="M59" s="6">
        <f t="shared" si="25"/>
        <v>15673</v>
      </c>
      <c r="N59" s="6">
        <f t="shared" si="26"/>
        <v>17096</v>
      </c>
      <c r="O59" s="6">
        <f t="shared" si="27"/>
        <v>18519</v>
      </c>
      <c r="P59" s="6">
        <f t="shared" si="28"/>
        <v>19942</v>
      </c>
      <c r="Q59" s="22">
        <f t="shared" si="29"/>
        <v>21365</v>
      </c>
    </row>
    <row r="60" spans="1:17" ht="18" customHeight="1" x14ac:dyDescent="0.2">
      <c r="A60" s="69">
        <v>4</v>
      </c>
      <c r="B60" s="92">
        <f>'RMN-BRP'!E6</f>
        <v>56973.599999999999</v>
      </c>
      <c r="C60" s="10">
        <f t="shared" si="15"/>
        <v>1925</v>
      </c>
      <c r="D60" s="6">
        <f t="shared" si="16"/>
        <v>3822</v>
      </c>
      <c r="E60" s="6">
        <f t="shared" si="17"/>
        <v>5720</v>
      </c>
      <c r="F60" s="6">
        <f t="shared" si="18"/>
        <v>7617</v>
      </c>
      <c r="G60" s="6">
        <f t="shared" si="19"/>
        <v>9514</v>
      </c>
      <c r="H60" s="6">
        <f t="shared" si="20"/>
        <v>11411</v>
      </c>
      <c r="I60" s="6">
        <f t="shared" si="21"/>
        <v>13309</v>
      </c>
      <c r="J60" s="6">
        <f t="shared" si="22"/>
        <v>15206</v>
      </c>
      <c r="K60" s="6">
        <f t="shared" si="23"/>
        <v>17103</v>
      </c>
      <c r="L60" s="6">
        <f t="shared" si="24"/>
        <v>19000</v>
      </c>
      <c r="M60" s="6">
        <f t="shared" si="25"/>
        <v>20897</v>
      </c>
      <c r="N60" s="6">
        <f t="shared" si="26"/>
        <v>22795</v>
      </c>
      <c r="O60" s="6">
        <f t="shared" si="27"/>
        <v>24692</v>
      </c>
      <c r="P60" s="6">
        <f t="shared" si="28"/>
        <v>26589</v>
      </c>
      <c r="Q60" s="22">
        <f t="shared" si="29"/>
        <v>28486</v>
      </c>
    </row>
    <row r="61" spans="1:17" ht="18" customHeight="1" x14ac:dyDescent="0.2">
      <c r="A61" s="69">
        <v>5</v>
      </c>
      <c r="B61" s="92">
        <f>'RMN-BRP'!E7</f>
        <v>71217</v>
      </c>
      <c r="C61" s="10">
        <f t="shared" si="15"/>
        <v>2407</v>
      </c>
      <c r="D61" s="6">
        <f t="shared" si="16"/>
        <v>4778</v>
      </c>
      <c r="E61" s="6">
        <f t="shared" si="17"/>
        <v>7150</v>
      </c>
      <c r="F61" s="6">
        <f t="shared" si="18"/>
        <v>9521</v>
      </c>
      <c r="G61" s="6">
        <f t="shared" si="19"/>
        <v>11893</v>
      </c>
      <c r="H61" s="6">
        <f t="shared" si="20"/>
        <v>14264</v>
      </c>
      <c r="I61" s="6">
        <f t="shared" si="21"/>
        <v>16636</v>
      </c>
      <c r="J61" s="6">
        <f t="shared" si="22"/>
        <v>19007</v>
      </c>
      <c r="K61" s="6">
        <f t="shared" si="23"/>
        <v>21379</v>
      </c>
      <c r="L61" s="6">
        <f t="shared" si="24"/>
        <v>23750</v>
      </c>
      <c r="M61" s="6">
        <f t="shared" si="25"/>
        <v>26122</v>
      </c>
      <c r="N61" s="6">
        <f t="shared" si="26"/>
        <v>28493</v>
      </c>
      <c r="O61" s="6">
        <f t="shared" si="27"/>
        <v>30865</v>
      </c>
      <c r="P61" s="6">
        <f t="shared" si="28"/>
        <v>33236</v>
      </c>
      <c r="Q61" s="22">
        <f t="shared" si="29"/>
        <v>35608</v>
      </c>
    </row>
    <row r="62" spans="1:17" ht="18" customHeight="1" x14ac:dyDescent="0.2">
      <c r="A62" s="69">
        <v>6</v>
      </c>
      <c r="B62" s="92">
        <f>'RMN-BRP'!E8</f>
        <v>85460.4</v>
      </c>
      <c r="C62" s="10">
        <f t="shared" si="15"/>
        <v>2888</v>
      </c>
      <c r="D62" s="6">
        <f t="shared" si="16"/>
        <v>5734</v>
      </c>
      <c r="E62" s="6">
        <f t="shared" si="17"/>
        <v>8580</v>
      </c>
      <c r="F62" s="6">
        <f t="shared" si="18"/>
        <v>11426</v>
      </c>
      <c r="G62" s="6">
        <f t="shared" si="19"/>
        <v>14271</v>
      </c>
      <c r="H62" s="6">
        <f t="shared" si="20"/>
        <v>17117</v>
      </c>
      <c r="I62" s="6">
        <f t="shared" si="21"/>
        <v>19963</v>
      </c>
      <c r="J62" s="6">
        <f t="shared" si="22"/>
        <v>22809</v>
      </c>
      <c r="K62" s="6">
        <f t="shared" si="23"/>
        <v>25655</v>
      </c>
      <c r="L62" s="6">
        <f t="shared" si="24"/>
        <v>28501</v>
      </c>
      <c r="M62" s="6">
        <f t="shared" si="25"/>
        <v>31346</v>
      </c>
      <c r="N62" s="6">
        <f t="shared" si="26"/>
        <v>34192</v>
      </c>
      <c r="O62" s="6">
        <f t="shared" si="27"/>
        <v>37038</v>
      </c>
      <c r="P62" s="6">
        <f t="shared" si="28"/>
        <v>39884</v>
      </c>
      <c r="Q62" s="22">
        <f t="shared" si="29"/>
        <v>42730</v>
      </c>
    </row>
    <row r="63" spans="1:17" ht="18" customHeight="1" x14ac:dyDescent="0.2">
      <c r="A63" s="69">
        <v>7</v>
      </c>
      <c r="B63" s="92">
        <f>'RMN-BRP'!E9</f>
        <v>99703.8</v>
      </c>
      <c r="C63" s="10">
        <f t="shared" si="15"/>
        <v>3369</v>
      </c>
      <c r="D63" s="6">
        <f t="shared" si="16"/>
        <v>6690</v>
      </c>
      <c r="E63" s="6">
        <f t="shared" si="17"/>
        <v>10010</v>
      </c>
      <c r="F63" s="6">
        <f t="shared" si="18"/>
        <v>13330</v>
      </c>
      <c r="G63" s="6">
        <f t="shared" si="19"/>
        <v>16650</v>
      </c>
      <c r="H63" s="6">
        <f t="shared" si="20"/>
        <v>19970</v>
      </c>
      <c r="I63" s="6">
        <f t="shared" si="21"/>
        <v>23290</v>
      </c>
      <c r="J63" s="6">
        <f t="shared" si="22"/>
        <v>26610</v>
      </c>
      <c r="K63" s="6">
        <f t="shared" si="23"/>
        <v>29931</v>
      </c>
      <c r="L63" s="6">
        <f t="shared" si="24"/>
        <v>33251</v>
      </c>
      <c r="M63" s="6">
        <f t="shared" si="25"/>
        <v>36571</v>
      </c>
      <c r="N63" s="6">
        <f t="shared" si="26"/>
        <v>39891</v>
      </c>
      <c r="O63" s="6">
        <f t="shared" si="27"/>
        <v>43211</v>
      </c>
      <c r="P63" s="6">
        <f t="shared" si="28"/>
        <v>46531</v>
      </c>
      <c r="Q63" s="22">
        <f t="shared" si="29"/>
        <v>49851</v>
      </c>
    </row>
    <row r="64" spans="1:17" ht="18" customHeight="1" x14ac:dyDescent="0.2">
      <c r="A64" s="69">
        <v>8</v>
      </c>
      <c r="B64" s="92">
        <f>'RMN-BRP'!E10</f>
        <v>113947.2</v>
      </c>
      <c r="C64" s="10">
        <f t="shared" si="15"/>
        <v>3851</v>
      </c>
      <c r="D64" s="6">
        <f t="shared" si="16"/>
        <v>7645</v>
      </c>
      <c r="E64" s="6">
        <f t="shared" si="17"/>
        <v>11440</v>
      </c>
      <c r="F64" s="6">
        <f t="shared" si="18"/>
        <v>15234</v>
      </c>
      <c r="G64" s="6">
        <f t="shared" si="19"/>
        <v>19029</v>
      </c>
      <c r="H64" s="6">
        <f t="shared" si="20"/>
        <v>22823</v>
      </c>
      <c r="I64" s="6">
        <f t="shared" si="21"/>
        <v>26618</v>
      </c>
      <c r="J64" s="6">
        <f t="shared" si="22"/>
        <v>30412</v>
      </c>
      <c r="K64" s="6">
        <f t="shared" si="23"/>
        <v>34206</v>
      </c>
      <c r="L64" s="6">
        <f t="shared" si="24"/>
        <v>38001</v>
      </c>
      <c r="M64" s="6">
        <f t="shared" si="25"/>
        <v>41795</v>
      </c>
      <c r="N64" s="6">
        <f t="shared" si="26"/>
        <v>45590</v>
      </c>
      <c r="O64" s="6">
        <f t="shared" si="27"/>
        <v>49384</v>
      </c>
      <c r="P64" s="6">
        <f t="shared" si="28"/>
        <v>53179</v>
      </c>
      <c r="Q64" s="22">
        <f t="shared" si="29"/>
        <v>56973</v>
      </c>
    </row>
    <row r="65" spans="1:17" ht="18" customHeight="1" x14ac:dyDescent="0.2">
      <c r="A65" s="69">
        <v>9</v>
      </c>
      <c r="B65" s="92">
        <f>'RMN-BRP'!E11</f>
        <v>128190.59999999999</v>
      </c>
      <c r="C65" s="10">
        <f t="shared" si="15"/>
        <v>4332</v>
      </c>
      <c r="D65" s="6">
        <f t="shared" si="16"/>
        <v>8601</v>
      </c>
      <c r="E65" s="6">
        <f t="shared" si="17"/>
        <v>12870</v>
      </c>
      <c r="F65" s="6">
        <f t="shared" si="18"/>
        <v>17139</v>
      </c>
      <c r="G65" s="6">
        <f t="shared" si="19"/>
        <v>21407</v>
      </c>
      <c r="H65" s="6">
        <f t="shared" si="20"/>
        <v>25676</v>
      </c>
      <c r="I65" s="6">
        <f t="shared" si="21"/>
        <v>29945</v>
      </c>
      <c r="J65" s="6">
        <f t="shared" si="22"/>
        <v>34214</v>
      </c>
      <c r="K65" s="6">
        <f t="shared" si="23"/>
        <v>38482</v>
      </c>
      <c r="L65" s="6">
        <f t="shared" si="24"/>
        <v>42751</v>
      </c>
      <c r="M65" s="6">
        <f t="shared" si="25"/>
        <v>47020</v>
      </c>
      <c r="N65" s="6">
        <f t="shared" si="26"/>
        <v>51289</v>
      </c>
      <c r="O65" s="6">
        <f t="shared" si="27"/>
        <v>55557</v>
      </c>
      <c r="P65" s="6">
        <f t="shared" si="28"/>
        <v>59826</v>
      </c>
      <c r="Q65" s="22">
        <f t="shared" si="29"/>
        <v>64095</v>
      </c>
    </row>
    <row r="66" spans="1:17" ht="18" customHeight="1" x14ac:dyDescent="0.2">
      <c r="A66" s="69">
        <v>10</v>
      </c>
      <c r="B66" s="92">
        <f>'RMN-BRP'!E12</f>
        <v>142434</v>
      </c>
      <c r="C66" s="10">
        <f t="shared" si="15"/>
        <v>4814</v>
      </c>
      <c r="D66" s="6">
        <f t="shared" si="16"/>
        <v>9557</v>
      </c>
      <c r="E66" s="6">
        <f t="shared" si="17"/>
        <v>14300</v>
      </c>
      <c r="F66" s="6">
        <f t="shared" si="18"/>
        <v>19043</v>
      </c>
      <c r="G66" s="6">
        <f t="shared" si="19"/>
        <v>23786</v>
      </c>
      <c r="H66" s="6">
        <f t="shared" si="20"/>
        <v>28529</v>
      </c>
      <c r="I66" s="6">
        <f t="shared" si="21"/>
        <v>33272</v>
      </c>
      <c r="J66" s="6">
        <f t="shared" si="22"/>
        <v>38015</v>
      </c>
      <c r="K66" s="6">
        <f t="shared" si="23"/>
        <v>42758</v>
      </c>
      <c r="L66" s="6">
        <f t="shared" si="24"/>
        <v>47501</v>
      </c>
      <c r="M66" s="6">
        <f t="shared" si="25"/>
        <v>52244</v>
      </c>
      <c r="N66" s="6">
        <f t="shared" si="26"/>
        <v>56987</v>
      </c>
      <c r="O66" s="6">
        <f t="shared" si="27"/>
        <v>61730</v>
      </c>
      <c r="P66" s="6">
        <f t="shared" si="28"/>
        <v>66473</v>
      </c>
      <c r="Q66" s="22">
        <f t="shared" si="29"/>
        <v>71217</v>
      </c>
    </row>
    <row r="67" spans="1:17" ht="18" customHeight="1" x14ac:dyDescent="0.2">
      <c r="A67" s="69">
        <v>11</v>
      </c>
      <c r="B67" s="92">
        <f>'RMN-BRP'!E13</f>
        <v>156677.4</v>
      </c>
      <c r="C67" s="10">
        <f t="shared" si="15"/>
        <v>5295</v>
      </c>
      <c r="D67" s="6">
        <f t="shared" si="16"/>
        <v>10513</v>
      </c>
      <c r="E67" s="6">
        <f t="shared" si="17"/>
        <v>15730</v>
      </c>
      <c r="F67" s="6">
        <f t="shared" si="18"/>
        <v>20947</v>
      </c>
      <c r="G67" s="6">
        <f t="shared" si="19"/>
        <v>26165</v>
      </c>
      <c r="H67" s="6">
        <f t="shared" si="20"/>
        <v>31382</v>
      </c>
      <c r="I67" s="6">
        <f t="shared" si="21"/>
        <v>36599</v>
      </c>
      <c r="J67" s="6">
        <f t="shared" si="22"/>
        <v>41817</v>
      </c>
      <c r="K67" s="6">
        <f t="shared" si="23"/>
        <v>47034</v>
      </c>
      <c r="L67" s="6">
        <f t="shared" si="24"/>
        <v>52251</v>
      </c>
      <c r="M67" s="6">
        <f t="shared" si="25"/>
        <v>57469</v>
      </c>
      <c r="N67" s="6">
        <f t="shared" si="26"/>
        <v>62686</v>
      </c>
      <c r="O67" s="6">
        <f t="shared" si="27"/>
        <v>67903</v>
      </c>
      <c r="P67" s="6">
        <f t="shared" si="28"/>
        <v>73121</v>
      </c>
      <c r="Q67" s="22">
        <f t="shared" si="29"/>
        <v>78338</v>
      </c>
    </row>
    <row r="68" spans="1:17" ht="18" customHeight="1" x14ac:dyDescent="0.2">
      <c r="A68" s="69">
        <v>12</v>
      </c>
      <c r="B68" s="92">
        <f>'RMN-BRP'!E14</f>
        <v>170920.8</v>
      </c>
      <c r="C68" s="10">
        <f t="shared" si="15"/>
        <v>5777</v>
      </c>
      <c r="D68" s="6">
        <f t="shared" si="16"/>
        <v>11468</v>
      </c>
      <c r="E68" s="6">
        <f t="shared" si="17"/>
        <v>17160</v>
      </c>
      <c r="F68" s="6">
        <f t="shared" si="18"/>
        <v>22852</v>
      </c>
      <c r="G68" s="6">
        <f t="shared" si="19"/>
        <v>28543</v>
      </c>
      <c r="H68" s="6">
        <f t="shared" si="20"/>
        <v>34235</v>
      </c>
      <c r="I68" s="6">
        <f t="shared" si="21"/>
        <v>39927</v>
      </c>
      <c r="J68" s="6">
        <f t="shared" si="22"/>
        <v>45618</v>
      </c>
      <c r="K68" s="6">
        <f t="shared" si="23"/>
        <v>51310</v>
      </c>
      <c r="L68" s="6">
        <f t="shared" si="24"/>
        <v>57002</v>
      </c>
      <c r="M68" s="6">
        <f t="shared" si="25"/>
        <v>62693</v>
      </c>
      <c r="N68" s="6">
        <f t="shared" si="26"/>
        <v>68385</v>
      </c>
      <c r="O68" s="6">
        <f t="shared" si="27"/>
        <v>74077</v>
      </c>
      <c r="P68" s="6">
        <f t="shared" si="28"/>
        <v>79768</v>
      </c>
      <c r="Q68" s="22">
        <f t="shared" si="29"/>
        <v>85460</v>
      </c>
    </row>
    <row r="69" spans="1:17" ht="18" customHeight="1" x14ac:dyDescent="0.2">
      <c r="A69" s="69">
        <v>13</v>
      </c>
      <c r="B69" s="92">
        <f>'RMN-BRP'!E15</f>
        <v>185164.19999999998</v>
      </c>
      <c r="C69" s="10">
        <f t="shared" si="15"/>
        <v>6258</v>
      </c>
      <c r="D69" s="6">
        <f t="shared" si="16"/>
        <v>12424</v>
      </c>
      <c r="E69" s="6">
        <f t="shared" si="17"/>
        <v>18590</v>
      </c>
      <c r="F69" s="6">
        <f t="shared" si="18"/>
        <v>24756</v>
      </c>
      <c r="G69" s="6">
        <f t="shared" si="19"/>
        <v>30922</v>
      </c>
      <c r="H69" s="6">
        <f t="shared" si="20"/>
        <v>37088</v>
      </c>
      <c r="I69" s="6">
        <f t="shared" si="21"/>
        <v>43254</v>
      </c>
      <c r="J69" s="6">
        <f t="shared" si="22"/>
        <v>49420</v>
      </c>
      <c r="K69" s="6">
        <f t="shared" si="23"/>
        <v>55586</v>
      </c>
      <c r="L69" s="6">
        <f t="shared" si="24"/>
        <v>61752</v>
      </c>
      <c r="M69" s="6">
        <f t="shared" si="25"/>
        <v>67918</v>
      </c>
      <c r="N69" s="6">
        <f t="shared" si="26"/>
        <v>74084</v>
      </c>
      <c r="O69" s="6">
        <f t="shared" si="27"/>
        <v>80250</v>
      </c>
      <c r="P69" s="6">
        <f t="shared" si="28"/>
        <v>86416</v>
      </c>
      <c r="Q69" s="22">
        <f t="shared" si="29"/>
        <v>92582</v>
      </c>
    </row>
    <row r="70" spans="1:17" ht="18" customHeight="1" x14ac:dyDescent="0.2">
      <c r="A70" s="69">
        <v>14</v>
      </c>
      <c r="B70" s="92">
        <f>'RMN-BRP'!E16</f>
        <v>199407.6</v>
      </c>
      <c r="C70" s="10">
        <f t="shared" si="15"/>
        <v>6739</v>
      </c>
      <c r="D70" s="6">
        <f t="shared" si="16"/>
        <v>13380</v>
      </c>
      <c r="E70" s="6">
        <f t="shared" si="17"/>
        <v>20020</v>
      </c>
      <c r="F70" s="6">
        <f t="shared" si="18"/>
        <v>26660</v>
      </c>
      <c r="G70" s="6">
        <f t="shared" si="19"/>
        <v>33301</v>
      </c>
      <c r="H70" s="6">
        <f t="shared" si="20"/>
        <v>39941</v>
      </c>
      <c r="I70" s="6">
        <f t="shared" si="21"/>
        <v>46581</v>
      </c>
      <c r="J70" s="6">
        <f t="shared" si="22"/>
        <v>53221</v>
      </c>
      <c r="K70" s="6">
        <f t="shared" si="23"/>
        <v>59862</v>
      </c>
      <c r="L70" s="6">
        <f t="shared" si="24"/>
        <v>66502</v>
      </c>
      <c r="M70" s="6">
        <f t="shared" si="25"/>
        <v>73142</v>
      </c>
      <c r="N70" s="6">
        <f t="shared" si="26"/>
        <v>79782</v>
      </c>
      <c r="O70" s="6">
        <f t="shared" si="27"/>
        <v>86423</v>
      </c>
      <c r="P70" s="6">
        <f t="shared" si="28"/>
        <v>93063</v>
      </c>
      <c r="Q70" s="22">
        <f t="shared" si="29"/>
        <v>99703</v>
      </c>
    </row>
    <row r="71" spans="1:17" ht="18" customHeight="1" x14ac:dyDescent="0.2">
      <c r="A71" s="69">
        <v>15</v>
      </c>
      <c r="B71" s="92">
        <f>'RMN-BRP'!E17</f>
        <v>213651</v>
      </c>
      <c r="C71" s="10">
        <f t="shared" si="15"/>
        <v>7221</v>
      </c>
      <c r="D71" s="6">
        <f t="shared" si="16"/>
        <v>14335</v>
      </c>
      <c r="E71" s="6">
        <f t="shared" si="17"/>
        <v>21450</v>
      </c>
      <c r="F71" s="6">
        <f t="shared" si="18"/>
        <v>28565</v>
      </c>
      <c r="G71" s="6">
        <f t="shared" si="19"/>
        <v>35679</v>
      </c>
      <c r="H71" s="6">
        <f t="shared" si="20"/>
        <v>42794</v>
      </c>
      <c r="I71" s="6">
        <f t="shared" si="21"/>
        <v>49908</v>
      </c>
      <c r="J71" s="6">
        <f t="shared" si="22"/>
        <v>57023</v>
      </c>
      <c r="K71" s="6">
        <f t="shared" si="23"/>
        <v>64138</v>
      </c>
      <c r="L71" s="6">
        <f t="shared" si="24"/>
        <v>71252</v>
      </c>
      <c r="M71" s="6">
        <f t="shared" si="25"/>
        <v>78367</v>
      </c>
      <c r="N71" s="6">
        <f t="shared" si="26"/>
        <v>85481</v>
      </c>
      <c r="O71" s="6">
        <f t="shared" si="27"/>
        <v>92596</v>
      </c>
      <c r="P71" s="6">
        <f t="shared" si="28"/>
        <v>99710</v>
      </c>
      <c r="Q71" s="22">
        <f t="shared" si="29"/>
        <v>106825</v>
      </c>
    </row>
    <row r="72" spans="1:17" ht="18" customHeight="1" x14ac:dyDescent="0.2">
      <c r="A72" s="69">
        <v>16</v>
      </c>
      <c r="B72" s="92">
        <f>'RMN-BRP'!E18</f>
        <v>227894.39999999999</v>
      </c>
      <c r="C72" s="10">
        <f t="shared" si="15"/>
        <v>7702</v>
      </c>
      <c r="D72" s="6">
        <f t="shared" si="16"/>
        <v>15291</v>
      </c>
      <c r="E72" s="6">
        <f t="shared" si="17"/>
        <v>22880</v>
      </c>
      <c r="F72" s="6">
        <f t="shared" si="18"/>
        <v>30469</v>
      </c>
      <c r="G72" s="6">
        <f t="shared" si="19"/>
        <v>38058</v>
      </c>
      <c r="H72" s="6">
        <f t="shared" si="20"/>
        <v>45647</v>
      </c>
      <c r="I72" s="6">
        <f t="shared" si="21"/>
        <v>53236</v>
      </c>
      <c r="J72" s="6">
        <f t="shared" si="22"/>
        <v>60825</v>
      </c>
      <c r="K72" s="6">
        <f t="shared" si="23"/>
        <v>68413</v>
      </c>
      <c r="L72" s="6">
        <f t="shared" si="24"/>
        <v>76002</v>
      </c>
      <c r="M72" s="6">
        <f t="shared" si="25"/>
        <v>83591</v>
      </c>
      <c r="N72" s="6">
        <f t="shared" si="26"/>
        <v>91180</v>
      </c>
      <c r="O72" s="6">
        <f t="shared" si="27"/>
        <v>98769</v>
      </c>
      <c r="P72" s="6">
        <f t="shared" si="28"/>
        <v>106358</v>
      </c>
      <c r="Q72" s="22">
        <f t="shared" si="29"/>
        <v>113947</v>
      </c>
    </row>
    <row r="73" spans="1:17" ht="18" customHeight="1" x14ac:dyDescent="0.2">
      <c r="A73" s="69">
        <v>17</v>
      </c>
      <c r="B73" s="92">
        <f>'RMN-BRP'!E19</f>
        <v>242137.8</v>
      </c>
      <c r="C73" s="10">
        <f t="shared" si="15"/>
        <v>8184</v>
      </c>
      <c r="D73" s="6">
        <f t="shared" si="16"/>
        <v>16247</v>
      </c>
      <c r="E73" s="6">
        <f t="shared" si="17"/>
        <v>24310</v>
      </c>
      <c r="F73" s="6">
        <f t="shared" si="18"/>
        <v>32373</v>
      </c>
      <c r="G73" s="6">
        <f t="shared" si="19"/>
        <v>40437</v>
      </c>
      <c r="H73" s="6">
        <f t="shared" si="20"/>
        <v>48500</v>
      </c>
      <c r="I73" s="6">
        <f t="shared" si="21"/>
        <v>56563</v>
      </c>
      <c r="J73" s="6">
        <f t="shared" si="22"/>
        <v>64626</v>
      </c>
      <c r="K73" s="6">
        <f t="shared" si="23"/>
        <v>72689</v>
      </c>
      <c r="L73" s="6">
        <f t="shared" si="24"/>
        <v>80752</v>
      </c>
      <c r="M73" s="6">
        <f t="shared" si="25"/>
        <v>88816</v>
      </c>
      <c r="N73" s="6">
        <f t="shared" si="26"/>
        <v>96879</v>
      </c>
      <c r="O73" s="6">
        <f t="shared" si="27"/>
        <v>104942</v>
      </c>
      <c r="P73" s="6">
        <f t="shared" si="28"/>
        <v>113005</v>
      </c>
      <c r="Q73" s="22">
        <f t="shared" si="29"/>
        <v>121068</v>
      </c>
    </row>
    <row r="74" spans="1:17" ht="18" customHeight="1" x14ac:dyDescent="0.2">
      <c r="A74" s="69">
        <v>18</v>
      </c>
      <c r="B74" s="92">
        <f>'RMN-BRP'!E20</f>
        <v>256381.19999999998</v>
      </c>
      <c r="C74" s="10">
        <f t="shared" si="15"/>
        <v>8665</v>
      </c>
      <c r="D74" s="6">
        <f t="shared" si="16"/>
        <v>17203</v>
      </c>
      <c r="E74" s="6">
        <f t="shared" si="17"/>
        <v>25740</v>
      </c>
      <c r="F74" s="6">
        <f t="shared" si="18"/>
        <v>34278</v>
      </c>
      <c r="G74" s="6">
        <f t="shared" si="19"/>
        <v>42815</v>
      </c>
      <c r="H74" s="6">
        <f t="shared" si="20"/>
        <v>51353</v>
      </c>
      <c r="I74" s="6">
        <f t="shared" si="21"/>
        <v>59890</v>
      </c>
      <c r="J74" s="6">
        <f t="shared" si="22"/>
        <v>68428</v>
      </c>
      <c r="K74" s="6">
        <f t="shared" si="23"/>
        <v>76965</v>
      </c>
      <c r="L74" s="6">
        <f t="shared" si="24"/>
        <v>85503</v>
      </c>
      <c r="M74" s="6">
        <f t="shared" si="25"/>
        <v>94040</v>
      </c>
      <c r="N74" s="6">
        <f t="shared" si="26"/>
        <v>102578</v>
      </c>
      <c r="O74" s="6">
        <f t="shared" si="27"/>
        <v>111115</v>
      </c>
      <c r="P74" s="6">
        <f t="shared" si="28"/>
        <v>119653</v>
      </c>
      <c r="Q74" s="22">
        <f t="shared" si="29"/>
        <v>128190</v>
      </c>
    </row>
    <row r="75" spans="1:17" ht="18" customHeight="1" x14ac:dyDescent="0.2">
      <c r="A75" s="69">
        <v>19</v>
      </c>
      <c r="B75" s="92">
        <f>'RMN-BRP'!E21</f>
        <v>270624.59999999998</v>
      </c>
      <c r="C75" s="10">
        <f t="shared" si="15"/>
        <v>9147</v>
      </c>
      <c r="D75" s="6">
        <f t="shared" si="16"/>
        <v>18158</v>
      </c>
      <c r="E75" s="6">
        <f t="shared" si="17"/>
        <v>27170</v>
      </c>
      <c r="F75" s="6">
        <f t="shared" si="18"/>
        <v>36182</v>
      </c>
      <c r="G75" s="6">
        <f t="shared" si="19"/>
        <v>45194</v>
      </c>
      <c r="H75" s="6">
        <f t="shared" si="20"/>
        <v>54206</v>
      </c>
      <c r="I75" s="6">
        <f t="shared" si="21"/>
        <v>63217</v>
      </c>
      <c r="J75" s="6">
        <f t="shared" si="22"/>
        <v>72229</v>
      </c>
      <c r="K75" s="6">
        <f t="shared" si="23"/>
        <v>81241</v>
      </c>
      <c r="L75" s="6">
        <f t="shared" si="24"/>
        <v>90253</v>
      </c>
      <c r="M75" s="6">
        <f t="shared" si="25"/>
        <v>99265</v>
      </c>
      <c r="N75" s="6">
        <f t="shared" si="26"/>
        <v>108276</v>
      </c>
      <c r="O75" s="6">
        <f t="shared" si="27"/>
        <v>117288</v>
      </c>
      <c r="P75" s="6">
        <f t="shared" si="28"/>
        <v>126300</v>
      </c>
      <c r="Q75" s="22">
        <f t="shared" si="29"/>
        <v>135312</v>
      </c>
    </row>
    <row r="76" spans="1:17" ht="18" customHeight="1" x14ac:dyDescent="0.2">
      <c r="A76" s="69">
        <v>20</v>
      </c>
      <c r="B76" s="92">
        <f>'RMN-BRP'!E22</f>
        <v>284868</v>
      </c>
      <c r="C76" s="10">
        <f t="shared" si="15"/>
        <v>9628</v>
      </c>
      <c r="D76" s="6">
        <f t="shared" si="16"/>
        <v>19114</v>
      </c>
      <c r="E76" s="6">
        <f t="shared" si="17"/>
        <v>28600</v>
      </c>
      <c r="F76" s="6">
        <f t="shared" si="18"/>
        <v>38086</v>
      </c>
      <c r="G76" s="6">
        <f t="shared" si="19"/>
        <v>47572</v>
      </c>
      <c r="H76" s="6">
        <f t="shared" si="20"/>
        <v>57059</v>
      </c>
      <c r="I76" s="6">
        <f t="shared" si="21"/>
        <v>66545</v>
      </c>
      <c r="J76" s="6">
        <f t="shared" si="22"/>
        <v>76031</v>
      </c>
      <c r="K76" s="6">
        <f t="shared" si="23"/>
        <v>85517</v>
      </c>
      <c r="L76" s="6">
        <f t="shared" si="24"/>
        <v>95003</v>
      </c>
      <c r="M76" s="6">
        <f t="shared" si="25"/>
        <v>104489</v>
      </c>
      <c r="N76" s="6">
        <f t="shared" si="26"/>
        <v>113975</v>
      </c>
      <c r="O76" s="6">
        <f t="shared" si="27"/>
        <v>123461</v>
      </c>
      <c r="P76" s="6">
        <f t="shared" si="28"/>
        <v>132947</v>
      </c>
      <c r="Q76" s="22">
        <f t="shared" si="29"/>
        <v>142434</v>
      </c>
    </row>
    <row r="77" spans="1:17" ht="18" customHeight="1" x14ac:dyDescent="0.2">
      <c r="A77" s="69">
        <v>21</v>
      </c>
      <c r="B77" s="92">
        <f>'RMN-BRP'!E23</f>
        <v>299111.39999999997</v>
      </c>
      <c r="C77" s="10">
        <f t="shared" si="15"/>
        <v>10109</v>
      </c>
      <c r="D77" s="6">
        <f t="shared" si="16"/>
        <v>20070</v>
      </c>
      <c r="E77" s="6">
        <f t="shared" si="17"/>
        <v>30030</v>
      </c>
      <c r="F77" s="6">
        <f t="shared" si="18"/>
        <v>39991</v>
      </c>
      <c r="G77" s="6">
        <f t="shared" si="19"/>
        <v>49951</v>
      </c>
      <c r="H77" s="6">
        <f t="shared" si="20"/>
        <v>59912</v>
      </c>
      <c r="I77" s="6">
        <f t="shared" si="21"/>
        <v>69872</v>
      </c>
      <c r="J77" s="6">
        <f t="shared" si="22"/>
        <v>79832</v>
      </c>
      <c r="K77" s="6">
        <f t="shared" si="23"/>
        <v>89793</v>
      </c>
      <c r="L77" s="6">
        <f t="shared" si="24"/>
        <v>99753</v>
      </c>
      <c r="M77" s="6">
        <f t="shared" si="25"/>
        <v>109714</v>
      </c>
      <c r="N77" s="6">
        <f t="shared" si="26"/>
        <v>119674</v>
      </c>
      <c r="O77" s="6">
        <f t="shared" si="27"/>
        <v>129634</v>
      </c>
      <c r="P77" s="6">
        <f t="shared" si="28"/>
        <v>139595</v>
      </c>
      <c r="Q77" s="22">
        <f t="shared" si="29"/>
        <v>149555</v>
      </c>
    </row>
    <row r="78" spans="1:17" ht="18" customHeight="1" x14ac:dyDescent="0.2">
      <c r="A78" s="69">
        <v>22</v>
      </c>
      <c r="B78" s="92">
        <f>'RMN-BRP'!E24</f>
        <v>313354.8</v>
      </c>
      <c r="C78" s="10">
        <f t="shared" si="15"/>
        <v>10591</v>
      </c>
      <c r="D78" s="6">
        <f t="shared" si="16"/>
        <v>21026</v>
      </c>
      <c r="E78" s="6">
        <f t="shared" si="17"/>
        <v>31460</v>
      </c>
      <c r="F78" s="6">
        <f t="shared" si="18"/>
        <v>41895</v>
      </c>
      <c r="G78" s="6">
        <f t="shared" si="19"/>
        <v>52330</v>
      </c>
      <c r="H78" s="6">
        <f t="shared" si="20"/>
        <v>62764</v>
      </c>
      <c r="I78" s="6">
        <f t="shared" si="21"/>
        <v>73199</v>
      </c>
      <c r="J78" s="6">
        <f t="shared" si="22"/>
        <v>83634</v>
      </c>
      <c r="K78" s="6">
        <f t="shared" si="23"/>
        <v>94069</v>
      </c>
      <c r="L78" s="6">
        <f t="shared" si="24"/>
        <v>104503</v>
      </c>
      <c r="M78" s="6">
        <f t="shared" si="25"/>
        <v>114938</v>
      </c>
      <c r="N78" s="6">
        <f t="shared" si="26"/>
        <v>125373</v>
      </c>
      <c r="O78" s="6">
        <f t="shared" si="27"/>
        <v>135807</v>
      </c>
      <c r="P78" s="6">
        <f t="shared" si="28"/>
        <v>146242</v>
      </c>
      <c r="Q78" s="22">
        <f t="shared" si="29"/>
        <v>156677</v>
      </c>
    </row>
    <row r="79" spans="1:17" ht="18" customHeight="1" x14ac:dyDescent="0.2">
      <c r="A79" s="69">
        <v>23</v>
      </c>
      <c r="B79" s="92">
        <f>'RMN-BRP'!E25</f>
        <v>327598.2</v>
      </c>
      <c r="C79" s="10">
        <f t="shared" si="15"/>
        <v>11072</v>
      </c>
      <c r="D79" s="6">
        <f t="shared" si="16"/>
        <v>21981</v>
      </c>
      <c r="E79" s="6">
        <f t="shared" si="17"/>
        <v>32890</v>
      </c>
      <c r="F79" s="6">
        <f t="shared" si="18"/>
        <v>43799</v>
      </c>
      <c r="G79" s="6">
        <f t="shared" si="19"/>
        <v>54708</v>
      </c>
      <c r="H79" s="6">
        <f t="shared" si="20"/>
        <v>65617</v>
      </c>
      <c r="I79" s="6">
        <f t="shared" si="21"/>
        <v>76526</v>
      </c>
      <c r="J79" s="6">
        <f t="shared" si="22"/>
        <v>87435</v>
      </c>
      <c r="K79" s="6">
        <f t="shared" si="23"/>
        <v>98344</v>
      </c>
      <c r="L79" s="6">
        <f t="shared" si="24"/>
        <v>109253</v>
      </c>
      <c r="M79" s="6">
        <f t="shared" si="25"/>
        <v>120163</v>
      </c>
      <c r="N79" s="6">
        <f t="shared" si="26"/>
        <v>131072</v>
      </c>
      <c r="O79" s="6">
        <f t="shared" si="27"/>
        <v>141981</v>
      </c>
      <c r="P79" s="6">
        <f t="shared" si="28"/>
        <v>152890</v>
      </c>
      <c r="Q79" s="22">
        <f t="shared" si="29"/>
        <v>163799</v>
      </c>
    </row>
    <row r="80" spans="1:17" ht="18" customHeight="1" x14ac:dyDescent="0.2">
      <c r="A80" s="69">
        <v>24</v>
      </c>
      <c r="B80" s="92">
        <f>'RMN-BRP'!E26</f>
        <v>341841.6</v>
      </c>
      <c r="C80" s="10">
        <f t="shared" si="15"/>
        <v>11554</v>
      </c>
      <c r="D80" s="6">
        <f t="shared" si="16"/>
        <v>22937</v>
      </c>
      <c r="E80" s="6">
        <f t="shared" si="17"/>
        <v>34320</v>
      </c>
      <c r="F80" s="6">
        <f t="shared" si="18"/>
        <v>45704</v>
      </c>
      <c r="G80" s="6">
        <f t="shared" si="19"/>
        <v>57087</v>
      </c>
      <c r="H80" s="6">
        <f t="shared" si="20"/>
        <v>68470</v>
      </c>
      <c r="I80" s="6">
        <f t="shared" si="21"/>
        <v>79854</v>
      </c>
      <c r="J80" s="6">
        <f t="shared" si="22"/>
        <v>91237</v>
      </c>
      <c r="K80" s="6">
        <f t="shared" si="23"/>
        <v>102620</v>
      </c>
      <c r="L80" s="6">
        <f t="shared" si="24"/>
        <v>114004</v>
      </c>
      <c r="M80" s="6">
        <f t="shared" si="25"/>
        <v>125387</v>
      </c>
      <c r="N80" s="6">
        <f t="shared" si="26"/>
        <v>136770</v>
      </c>
      <c r="O80" s="6">
        <f t="shared" si="27"/>
        <v>148154</v>
      </c>
      <c r="P80" s="6">
        <f t="shared" si="28"/>
        <v>159537</v>
      </c>
      <c r="Q80" s="22">
        <f t="shared" si="29"/>
        <v>170920</v>
      </c>
    </row>
    <row r="81" spans="1:17" ht="18" customHeight="1" x14ac:dyDescent="0.2">
      <c r="A81" s="69">
        <v>25</v>
      </c>
      <c r="B81" s="92">
        <f>'RMN-BRP'!E27</f>
        <v>356085</v>
      </c>
      <c r="C81" s="10">
        <f t="shared" si="15"/>
        <v>12035</v>
      </c>
      <c r="D81" s="6">
        <f t="shared" si="16"/>
        <v>23893</v>
      </c>
      <c r="E81" s="6">
        <f t="shared" si="17"/>
        <v>35750</v>
      </c>
      <c r="F81" s="6">
        <f t="shared" si="18"/>
        <v>47608</v>
      </c>
      <c r="G81" s="6">
        <f t="shared" si="19"/>
        <v>59466</v>
      </c>
      <c r="H81" s="6">
        <f t="shared" si="20"/>
        <v>71323</v>
      </c>
      <c r="I81" s="6">
        <f t="shared" si="21"/>
        <v>83181</v>
      </c>
      <c r="J81" s="6">
        <f t="shared" si="22"/>
        <v>95039</v>
      </c>
      <c r="K81" s="6">
        <f t="shared" si="23"/>
        <v>106896</v>
      </c>
      <c r="L81" s="6">
        <f t="shared" si="24"/>
        <v>118754</v>
      </c>
      <c r="M81" s="6">
        <f t="shared" si="25"/>
        <v>130611</v>
      </c>
      <c r="N81" s="6">
        <f t="shared" si="26"/>
        <v>142469</v>
      </c>
      <c r="O81" s="6">
        <f t="shared" si="27"/>
        <v>154327</v>
      </c>
      <c r="P81" s="6">
        <f t="shared" si="28"/>
        <v>166184</v>
      </c>
      <c r="Q81" s="22">
        <f t="shared" si="29"/>
        <v>178042</v>
      </c>
    </row>
    <row r="82" spans="1:17" ht="18" customHeight="1" x14ac:dyDescent="0.2">
      <c r="A82" s="69">
        <v>26</v>
      </c>
      <c r="B82" s="92">
        <f>'RMN-BRP'!E28</f>
        <v>370328.39999999997</v>
      </c>
      <c r="C82" s="10">
        <f t="shared" si="15"/>
        <v>12517</v>
      </c>
      <c r="D82" s="6">
        <f t="shared" si="16"/>
        <v>24849</v>
      </c>
      <c r="E82" s="6">
        <f t="shared" si="17"/>
        <v>37180</v>
      </c>
      <c r="F82" s="6">
        <f t="shared" si="18"/>
        <v>49512</v>
      </c>
      <c r="G82" s="6">
        <f t="shared" si="19"/>
        <v>61844</v>
      </c>
      <c r="H82" s="6">
        <f t="shared" si="20"/>
        <v>74176</v>
      </c>
      <c r="I82" s="6">
        <f t="shared" si="21"/>
        <v>86508</v>
      </c>
      <c r="J82" s="6">
        <f t="shared" si="22"/>
        <v>98840</v>
      </c>
      <c r="K82" s="6">
        <f t="shared" si="23"/>
        <v>111172</v>
      </c>
      <c r="L82" s="6">
        <f t="shared" si="24"/>
        <v>123504</v>
      </c>
      <c r="M82" s="6">
        <f t="shared" si="25"/>
        <v>135836</v>
      </c>
      <c r="N82" s="6">
        <f t="shared" si="26"/>
        <v>148168</v>
      </c>
      <c r="O82" s="6">
        <f t="shared" si="27"/>
        <v>160500</v>
      </c>
      <c r="P82" s="6">
        <f t="shared" si="28"/>
        <v>172832</v>
      </c>
      <c r="Q82" s="22">
        <f t="shared" si="29"/>
        <v>185164</v>
      </c>
    </row>
    <row r="83" spans="1:17" ht="18" customHeight="1" x14ac:dyDescent="0.2">
      <c r="A83" s="69">
        <v>27</v>
      </c>
      <c r="B83" s="92">
        <f>'RMN-BRP'!E29</f>
        <v>384571.8</v>
      </c>
      <c r="C83" s="10">
        <f t="shared" si="15"/>
        <v>12998</v>
      </c>
      <c r="D83" s="6">
        <f t="shared" si="16"/>
        <v>25804</v>
      </c>
      <c r="E83" s="6">
        <f t="shared" si="17"/>
        <v>38611</v>
      </c>
      <c r="F83" s="6">
        <f t="shared" si="18"/>
        <v>51417</v>
      </c>
      <c r="G83" s="6">
        <f t="shared" si="19"/>
        <v>64223</v>
      </c>
      <c r="H83" s="6">
        <f t="shared" si="20"/>
        <v>77029</v>
      </c>
      <c r="I83" s="6">
        <f t="shared" si="21"/>
        <v>89835</v>
      </c>
      <c r="J83" s="6">
        <f t="shared" si="22"/>
        <v>102642</v>
      </c>
      <c r="K83" s="6">
        <f t="shared" si="23"/>
        <v>115448</v>
      </c>
      <c r="L83" s="6">
        <f t="shared" si="24"/>
        <v>128254</v>
      </c>
      <c r="M83" s="6">
        <f t="shared" si="25"/>
        <v>141060</v>
      </c>
      <c r="N83" s="6">
        <f t="shared" si="26"/>
        <v>153867</v>
      </c>
      <c r="O83" s="6">
        <f t="shared" si="27"/>
        <v>166673</v>
      </c>
      <c r="P83" s="6">
        <f t="shared" si="28"/>
        <v>179479</v>
      </c>
      <c r="Q83" s="22">
        <f t="shared" si="29"/>
        <v>192285</v>
      </c>
    </row>
    <row r="84" spans="1:17" ht="18" customHeight="1" x14ac:dyDescent="0.2">
      <c r="A84" s="69">
        <v>28</v>
      </c>
      <c r="B84" s="92">
        <f>'RMN-BRP'!E30</f>
        <v>398815.2</v>
      </c>
      <c r="C84" s="10">
        <f t="shared" si="15"/>
        <v>13479</v>
      </c>
      <c r="D84" s="6">
        <f t="shared" si="16"/>
        <v>26760</v>
      </c>
      <c r="E84" s="6">
        <f t="shared" si="17"/>
        <v>40041</v>
      </c>
      <c r="F84" s="6">
        <f t="shared" si="18"/>
        <v>53321</v>
      </c>
      <c r="G84" s="6">
        <f t="shared" si="19"/>
        <v>66602</v>
      </c>
      <c r="H84" s="6">
        <f t="shared" si="20"/>
        <v>79882</v>
      </c>
      <c r="I84" s="6">
        <f t="shared" si="21"/>
        <v>93163</v>
      </c>
      <c r="J84" s="6">
        <f t="shared" si="22"/>
        <v>106443</v>
      </c>
      <c r="K84" s="6">
        <f t="shared" si="23"/>
        <v>119724</v>
      </c>
      <c r="L84" s="6">
        <f t="shared" si="24"/>
        <v>133004</v>
      </c>
      <c r="M84" s="6">
        <f t="shared" si="25"/>
        <v>146285</v>
      </c>
      <c r="N84" s="6">
        <f t="shared" si="26"/>
        <v>159565</v>
      </c>
      <c r="O84" s="6">
        <f t="shared" si="27"/>
        <v>172846</v>
      </c>
      <c r="P84" s="6">
        <f t="shared" si="28"/>
        <v>186127</v>
      </c>
      <c r="Q84" s="22">
        <f t="shared" si="29"/>
        <v>199407</v>
      </c>
    </row>
    <row r="85" spans="1:17" ht="18" customHeight="1" x14ac:dyDescent="0.2">
      <c r="A85" s="69">
        <v>29</v>
      </c>
      <c r="B85" s="92">
        <f>'RMN-BRP'!E31</f>
        <v>413058.6</v>
      </c>
      <c r="C85" s="10">
        <f t="shared" si="15"/>
        <v>13961</v>
      </c>
      <c r="D85" s="6">
        <f t="shared" si="16"/>
        <v>27716</v>
      </c>
      <c r="E85" s="6">
        <f t="shared" si="17"/>
        <v>41471</v>
      </c>
      <c r="F85" s="6">
        <f t="shared" si="18"/>
        <v>55225</v>
      </c>
      <c r="G85" s="6">
        <f t="shared" si="19"/>
        <v>68980</v>
      </c>
      <c r="H85" s="6">
        <f t="shared" si="20"/>
        <v>82735</v>
      </c>
      <c r="I85" s="6">
        <f t="shared" si="21"/>
        <v>96490</v>
      </c>
      <c r="J85" s="6">
        <f t="shared" si="22"/>
        <v>110245</v>
      </c>
      <c r="K85" s="6">
        <f t="shared" si="23"/>
        <v>124000</v>
      </c>
      <c r="L85" s="6">
        <f t="shared" si="24"/>
        <v>137755</v>
      </c>
      <c r="M85" s="6">
        <f t="shared" si="25"/>
        <v>151509</v>
      </c>
      <c r="N85" s="6">
        <f t="shared" si="26"/>
        <v>165264</v>
      </c>
      <c r="O85" s="6">
        <f t="shared" si="27"/>
        <v>179019</v>
      </c>
      <c r="P85" s="6">
        <f t="shared" si="28"/>
        <v>192774</v>
      </c>
      <c r="Q85" s="22">
        <f t="shared" si="29"/>
        <v>206529</v>
      </c>
    </row>
    <row r="86" spans="1:17" ht="18" customHeight="1" x14ac:dyDescent="0.2">
      <c r="A86" s="69">
        <v>30</v>
      </c>
      <c r="B86" s="92">
        <f>'RMN-BRP'!E32</f>
        <v>427302</v>
      </c>
      <c r="C86" s="10">
        <f t="shared" si="15"/>
        <v>14442</v>
      </c>
      <c r="D86" s="6">
        <f t="shared" si="16"/>
        <v>28671</v>
      </c>
      <c r="E86" s="6">
        <f t="shared" si="17"/>
        <v>42901</v>
      </c>
      <c r="F86" s="6">
        <f t="shared" si="18"/>
        <v>57130</v>
      </c>
      <c r="G86" s="6">
        <f t="shared" si="19"/>
        <v>71359</v>
      </c>
      <c r="H86" s="6">
        <f t="shared" si="20"/>
        <v>85588</v>
      </c>
      <c r="I86" s="6">
        <f t="shared" si="21"/>
        <v>99817</v>
      </c>
      <c r="J86" s="6">
        <f t="shared" si="22"/>
        <v>114046</v>
      </c>
      <c r="K86" s="6">
        <f t="shared" si="23"/>
        <v>128276</v>
      </c>
      <c r="L86" s="6">
        <f t="shared" si="24"/>
        <v>142505</v>
      </c>
      <c r="M86" s="6">
        <f t="shared" si="25"/>
        <v>156734</v>
      </c>
      <c r="N86" s="6">
        <f t="shared" si="26"/>
        <v>170963</v>
      </c>
      <c r="O86" s="6">
        <f t="shared" si="27"/>
        <v>185192</v>
      </c>
      <c r="P86" s="6">
        <f t="shared" si="28"/>
        <v>199421</v>
      </c>
      <c r="Q86" s="22">
        <f t="shared" si="29"/>
        <v>213651</v>
      </c>
    </row>
    <row r="87" spans="1:17" ht="18" customHeight="1" x14ac:dyDescent="0.2">
      <c r="A87" s="69">
        <v>31</v>
      </c>
      <c r="B87" s="92">
        <f>'RMN-BRP'!E33</f>
        <v>441545.39999999997</v>
      </c>
      <c r="C87" s="10">
        <f t="shared" si="15"/>
        <v>14924</v>
      </c>
      <c r="D87" s="6">
        <f t="shared" si="16"/>
        <v>29627</v>
      </c>
      <c r="E87" s="6">
        <f t="shared" si="17"/>
        <v>44331</v>
      </c>
      <c r="F87" s="6">
        <f t="shared" si="18"/>
        <v>59034</v>
      </c>
      <c r="G87" s="6">
        <f t="shared" si="19"/>
        <v>73738</v>
      </c>
      <c r="H87" s="6">
        <f t="shared" si="20"/>
        <v>88441</v>
      </c>
      <c r="I87" s="6">
        <f t="shared" si="21"/>
        <v>103145</v>
      </c>
      <c r="J87" s="6">
        <f t="shared" si="22"/>
        <v>117848</v>
      </c>
      <c r="K87" s="6">
        <f t="shared" si="23"/>
        <v>132551</v>
      </c>
      <c r="L87" s="6">
        <f t="shared" si="24"/>
        <v>147255</v>
      </c>
      <c r="M87" s="6">
        <f t="shared" si="25"/>
        <v>161958</v>
      </c>
      <c r="N87" s="6">
        <f t="shared" si="26"/>
        <v>176662</v>
      </c>
      <c r="O87" s="6">
        <f t="shared" si="27"/>
        <v>191365</v>
      </c>
      <c r="P87" s="6">
        <f t="shared" si="28"/>
        <v>206069</v>
      </c>
      <c r="Q87" s="22">
        <f t="shared" si="29"/>
        <v>220772</v>
      </c>
    </row>
    <row r="88" spans="1:17" ht="18" customHeight="1" x14ac:dyDescent="0.2">
      <c r="A88" s="69">
        <v>32</v>
      </c>
      <c r="B88" s="92">
        <f>'RMN-BRP'!E34</f>
        <v>455788.79999999999</v>
      </c>
      <c r="C88" s="10">
        <f t="shared" si="15"/>
        <v>15405</v>
      </c>
      <c r="D88" s="6">
        <f t="shared" si="16"/>
        <v>30583</v>
      </c>
      <c r="E88" s="6">
        <f t="shared" si="17"/>
        <v>45761</v>
      </c>
      <c r="F88" s="6">
        <f t="shared" si="18"/>
        <v>60938</v>
      </c>
      <c r="G88" s="6">
        <f t="shared" si="19"/>
        <v>76116</v>
      </c>
      <c r="H88" s="6">
        <f t="shared" si="20"/>
        <v>91294</v>
      </c>
      <c r="I88" s="6">
        <f t="shared" si="21"/>
        <v>106472</v>
      </c>
      <c r="J88" s="6">
        <f t="shared" si="22"/>
        <v>121650</v>
      </c>
      <c r="K88" s="6">
        <f t="shared" si="23"/>
        <v>136827</v>
      </c>
      <c r="L88" s="6">
        <f t="shared" si="24"/>
        <v>152005</v>
      </c>
      <c r="M88" s="6">
        <f t="shared" si="25"/>
        <v>167183</v>
      </c>
      <c r="N88" s="6">
        <f t="shared" si="26"/>
        <v>182361</v>
      </c>
      <c r="O88" s="6">
        <f t="shared" si="27"/>
        <v>197538</v>
      </c>
      <c r="P88" s="6">
        <f t="shared" si="28"/>
        <v>212716</v>
      </c>
      <c r="Q88" s="22">
        <f t="shared" si="29"/>
        <v>227894</v>
      </c>
    </row>
    <row r="89" spans="1:17" ht="18" customHeight="1" x14ac:dyDescent="0.2">
      <c r="A89" s="69">
        <v>33</v>
      </c>
      <c r="B89" s="92">
        <f>'RMN-BRP'!E35</f>
        <v>470032.2</v>
      </c>
      <c r="C89" s="10">
        <f t="shared" si="15"/>
        <v>15887</v>
      </c>
      <c r="D89" s="6">
        <f t="shared" si="16"/>
        <v>31539</v>
      </c>
      <c r="E89" s="6">
        <f t="shared" si="17"/>
        <v>47191</v>
      </c>
      <c r="F89" s="6">
        <f t="shared" si="18"/>
        <v>62843</v>
      </c>
      <c r="G89" s="6">
        <f t="shared" si="19"/>
        <v>78495</v>
      </c>
      <c r="H89" s="6">
        <f t="shared" si="20"/>
        <v>94147</v>
      </c>
      <c r="I89" s="6">
        <f t="shared" si="21"/>
        <v>109799</v>
      </c>
      <c r="J89" s="6">
        <f t="shared" si="22"/>
        <v>125451</v>
      </c>
      <c r="K89" s="6">
        <f t="shared" si="23"/>
        <v>141103</v>
      </c>
      <c r="L89" s="6">
        <f t="shared" si="24"/>
        <v>156755</v>
      </c>
      <c r="M89" s="6">
        <f t="shared" si="25"/>
        <v>172407</v>
      </c>
      <c r="N89" s="6">
        <f t="shared" si="26"/>
        <v>188059</v>
      </c>
      <c r="O89" s="6">
        <f t="shared" si="27"/>
        <v>203711</v>
      </c>
      <c r="P89" s="6">
        <f t="shared" si="28"/>
        <v>219364</v>
      </c>
      <c r="Q89" s="22">
        <f t="shared" si="29"/>
        <v>235016</v>
      </c>
    </row>
    <row r="90" spans="1:17" ht="18" customHeight="1" x14ac:dyDescent="0.2">
      <c r="A90" s="69">
        <v>34</v>
      </c>
      <c r="B90" s="92">
        <f>'RMN-BRP'!E36</f>
        <v>484275.6</v>
      </c>
      <c r="C90" s="10">
        <f t="shared" si="15"/>
        <v>16368</v>
      </c>
      <c r="D90" s="6">
        <f t="shared" si="16"/>
        <v>32494</v>
      </c>
      <c r="E90" s="6">
        <f t="shared" si="17"/>
        <v>48621</v>
      </c>
      <c r="F90" s="6">
        <f t="shared" si="18"/>
        <v>64747</v>
      </c>
      <c r="G90" s="6">
        <f t="shared" si="19"/>
        <v>80874</v>
      </c>
      <c r="H90" s="6">
        <f t="shared" si="20"/>
        <v>97000</v>
      </c>
      <c r="I90" s="6">
        <f t="shared" si="21"/>
        <v>113126</v>
      </c>
      <c r="J90" s="6">
        <f t="shared" si="22"/>
        <v>129253</v>
      </c>
      <c r="K90" s="6">
        <f t="shared" si="23"/>
        <v>145379</v>
      </c>
      <c r="L90" s="6">
        <f t="shared" si="24"/>
        <v>161505</v>
      </c>
      <c r="M90" s="6">
        <f t="shared" si="25"/>
        <v>177632</v>
      </c>
      <c r="N90" s="6">
        <f t="shared" si="26"/>
        <v>193758</v>
      </c>
      <c r="O90" s="6">
        <f t="shared" si="27"/>
        <v>209885</v>
      </c>
      <c r="P90" s="6">
        <f t="shared" si="28"/>
        <v>226011</v>
      </c>
      <c r="Q90" s="22">
        <f t="shared" si="29"/>
        <v>242137</v>
      </c>
    </row>
    <row r="91" spans="1:17" ht="18" customHeight="1" x14ac:dyDescent="0.2">
      <c r="A91" s="69">
        <v>35</v>
      </c>
      <c r="B91" s="92">
        <f>'RMN-BRP'!E37</f>
        <v>498519</v>
      </c>
      <c r="C91" s="10">
        <f t="shared" si="15"/>
        <v>16849</v>
      </c>
      <c r="D91" s="6">
        <f t="shared" si="16"/>
        <v>33450</v>
      </c>
      <c r="E91" s="6">
        <f t="shared" si="17"/>
        <v>50051</v>
      </c>
      <c r="F91" s="6">
        <f t="shared" si="18"/>
        <v>66651</v>
      </c>
      <c r="G91" s="6">
        <f t="shared" si="19"/>
        <v>83252</v>
      </c>
      <c r="H91" s="6">
        <f t="shared" si="20"/>
        <v>99853</v>
      </c>
      <c r="I91" s="6">
        <f t="shared" si="21"/>
        <v>116454</v>
      </c>
      <c r="J91" s="6">
        <f t="shared" si="22"/>
        <v>133054</v>
      </c>
      <c r="K91" s="6">
        <f t="shared" si="23"/>
        <v>149655</v>
      </c>
      <c r="L91" s="6">
        <f t="shared" si="24"/>
        <v>166256</v>
      </c>
      <c r="M91" s="6">
        <f t="shared" si="25"/>
        <v>182856</v>
      </c>
      <c r="N91" s="6">
        <f t="shared" si="26"/>
        <v>199457</v>
      </c>
      <c r="O91" s="6">
        <f t="shared" si="27"/>
        <v>216058</v>
      </c>
      <c r="P91" s="6">
        <f t="shared" si="28"/>
        <v>232658</v>
      </c>
      <c r="Q91" s="22">
        <f t="shared" si="29"/>
        <v>249259</v>
      </c>
    </row>
    <row r="92" spans="1:17" ht="18" customHeight="1" x14ac:dyDescent="0.2">
      <c r="A92" s="69">
        <v>36</v>
      </c>
      <c r="B92" s="92">
        <f>'RMN-BRP'!E38</f>
        <v>512762.39999999997</v>
      </c>
      <c r="C92" s="10">
        <f t="shared" si="15"/>
        <v>17331</v>
      </c>
      <c r="D92" s="6">
        <f t="shared" si="16"/>
        <v>34406</v>
      </c>
      <c r="E92" s="6">
        <f t="shared" si="17"/>
        <v>51481</v>
      </c>
      <c r="F92" s="6">
        <f t="shared" si="18"/>
        <v>68556</v>
      </c>
      <c r="G92" s="6">
        <f t="shared" si="19"/>
        <v>85631</v>
      </c>
      <c r="H92" s="6">
        <f t="shared" si="20"/>
        <v>102706</v>
      </c>
      <c r="I92" s="6">
        <f t="shared" si="21"/>
        <v>119781</v>
      </c>
      <c r="J92" s="6">
        <f t="shared" si="22"/>
        <v>136856</v>
      </c>
      <c r="K92" s="6">
        <f t="shared" si="23"/>
        <v>153931</v>
      </c>
      <c r="L92" s="6">
        <f t="shared" si="24"/>
        <v>171006</v>
      </c>
      <c r="M92" s="6">
        <f t="shared" si="25"/>
        <v>188081</v>
      </c>
      <c r="N92" s="6">
        <f t="shared" si="26"/>
        <v>205156</v>
      </c>
      <c r="O92" s="6">
        <f t="shared" si="27"/>
        <v>222231</v>
      </c>
      <c r="P92" s="6">
        <f t="shared" si="28"/>
        <v>239306</v>
      </c>
      <c r="Q92" s="22">
        <f t="shared" si="29"/>
        <v>256381</v>
      </c>
    </row>
    <row r="93" spans="1:17" ht="18" customHeight="1" x14ac:dyDescent="0.2">
      <c r="A93" s="69">
        <v>37</v>
      </c>
      <c r="B93" s="92">
        <f>'RMN-BRP'!E39</f>
        <v>527005.79999999993</v>
      </c>
      <c r="C93" s="10">
        <f t="shared" si="15"/>
        <v>17812</v>
      </c>
      <c r="D93" s="6">
        <f t="shared" si="16"/>
        <v>35362</v>
      </c>
      <c r="E93" s="6">
        <f t="shared" si="17"/>
        <v>52911</v>
      </c>
      <c r="F93" s="6">
        <f t="shared" si="18"/>
        <v>70460</v>
      </c>
      <c r="G93" s="6">
        <f t="shared" si="19"/>
        <v>88009</v>
      </c>
      <c r="H93" s="6">
        <f t="shared" si="20"/>
        <v>105559</v>
      </c>
      <c r="I93" s="6">
        <f t="shared" si="21"/>
        <v>123108</v>
      </c>
      <c r="J93" s="6">
        <f t="shared" si="22"/>
        <v>140657</v>
      </c>
      <c r="K93" s="6">
        <f t="shared" si="23"/>
        <v>158207</v>
      </c>
      <c r="L93" s="6">
        <f t="shared" si="24"/>
        <v>175756</v>
      </c>
      <c r="M93" s="6">
        <f t="shared" si="25"/>
        <v>193305</v>
      </c>
      <c r="N93" s="6">
        <f t="shared" si="26"/>
        <v>210855</v>
      </c>
      <c r="O93" s="6">
        <f t="shared" si="27"/>
        <v>228404</v>
      </c>
      <c r="P93" s="6">
        <f t="shared" si="28"/>
        <v>245953</v>
      </c>
      <c r="Q93" s="22">
        <f t="shared" si="29"/>
        <v>263502</v>
      </c>
    </row>
    <row r="94" spans="1:17" ht="18" customHeight="1" x14ac:dyDescent="0.2">
      <c r="A94" s="69">
        <v>38</v>
      </c>
      <c r="B94" s="92">
        <f>'RMN-BRP'!E40</f>
        <v>541249.19999999995</v>
      </c>
      <c r="C94" s="10">
        <f t="shared" si="15"/>
        <v>18294</v>
      </c>
      <c r="D94" s="6">
        <f t="shared" si="16"/>
        <v>36317</v>
      </c>
      <c r="E94" s="6">
        <f t="shared" si="17"/>
        <v>54341</v>
      </c>
      <c r="F94" s="6">
        <f t="shared" si="18"/>
        <v>72365</v>
      </c>
      <c r="G94" s="6">
        <f t="shared" si="19"/>
        <v>90388</v>
      </c>
      <c r="H94" s="6">
        <f t="shared" si="20"/>
        <v>108412</v>
      </c>
      <c r="I94" s="6">
        <f t="shared" si="21"/>
        <v>126435</v>
      </c>
      <c r="J94" s="6">
        <f t="shared" si="22"/>
        <v>144459</v>
      </c>
      <c r="K94" s="6">
        <f t="shared" si="23"/>
        <v>162483</v>
      </c>
      <c r="L94" s="6">
        <f t="shared" si="24"/>
        <v>180506</v>
      </c>
      <c r="M94" s="6">
        <f t="shared" si="25"/>
        <v>198530</v>
      </c>
      <c r="N94" s="6">
        <f t="shared" si="26"/>
        <v>216553</v>
      </c>
      <c r="O94" s="6">
        <f t="shared" si="27"/>
        <v>234577</v>
      </c>
      <c r="P94" s="6">
        <f t="shared" si="28"/>
        <v>252601</v>
      </c>
      <c r="Q94" s="22">
        <f t="shared" si="29"/>
        <v>270624</v>
      </c>
    </row>
    <row r="95" spans="1:17" ht="18" customHeight="1" x14ac:dyDescent="0.2">
      <c r="A95" s="69">
        <v>39</v>
      </c>
      <c r="B95" s="92">
        <f>'RMN-BRP'!E41</f>
        <v>555492.6</v>
      </c>
      <c r="C95" s="10">
        <f t="shared" si="15"/>
        <v>18775</v>
      </c>
      <c r="D95" s="6">
        <f t="shared" si="16"/>
        <v>37273</v>
      </c>
      <c r="E95" s="6">
        <f t="shared" si="17"/>
        <v>55771</v>
      </c>
      <c r="F95" s="6">
        <f t="shared" si="18"/>
        <v>74269</v>
      </c>
      <c r="G95" s="6">
        <f t="shared" si="19"/>
        <v>92767</v>
      </c>
      <c r="H95" s="6">
        <f t="shared" si="20"/>
        <v>111265</v>
      </c>
      <c r="I95" s="6">
        <f t="shared" si="21"/>
        <v>129763</v>
      </c>
      <c r="J95" s="6">
        <f t="shared" si="22"/>
        <v>148260</v>
      </c>
      <c r="K95" s="6">
        <f t="shared" si="23"/>
        <v>166758</v>
      </c>
      <c r="L95" s="6">
        <f t="shared" si="24"/>
        <v>185256</v>
      </c>
      <c r="M95" s="6">
        <f t="shared" si="25"/>
        <v>203754</v>
      </c>
      <c r="N95" s="6">
        <f t="shared" si="26"/>
        <v>222252</v>
      </c>
      <c r="O95" s="6">
        <f t="shared" si="27"/>
        <v>240750</v>
      </c>
      <c r="P95" s="6">
        <f t="shared" si="28"/>
        <v>259248</v>
      </c>
      <c r="Q95" s="22">
        <f t="shared" si="29"/>
        <v>277746</v>
      </c>
    </row>
    <row r="96" spans="1:17" ht="18" customHeight="1" x14ac:dyDescent="0.2">
      <c r="A96" s="69">
        <v>40</v>
      </c>
      <c r="B96" s="92">
        <f>'RMN-BRP'!E42</f>
        <v>569736</v>
      </c>
      <c r="C96" s="10">
        <f t="shared" si="15"/>
        <v>19257</v>
      </c>
      <c r="D96" s="6">
        <f t="shared" si="16"/>
        <v>38229</v>
      </c>
      <c r="E96" s="6">
        <f t="shared" si="17"/>
        <v>57201</v>
      </c>
      <c r="F96" s="6">
        <f t="shared" si="18"/>
        <v>76173</v>
      </c>
      <c r="G96" s="6">
        <f t="shared" si="19"/>
        <v>95145</v>
      </c>
      <c r="H96" s="6">
        <f t="shared" si="20"/>
        <v>114118</v>
      </c>
      <c r="I96" s="6">
        <f t="shared" si="21"/>
        <v>133090</v>
      </c>
      <c r="J96" s="6">
        <f t="shared" si="22"/>
        <v>152062</v>
      </c>
      <c r="K96" s="6">
        <f t="shared" si="23"/>
        <v>171034</v>
      </c>
      <c r="L96" s="6">
        <f t="shared" si="24"/>
        <v>190006</v>
      </c>
      <c r="M96" s="6">
        <f t="shared" si="25"/>
        <v>208979</v>
      </c>
      <c r="N96" s="6">
        <f t="shared" si="26"/>
        <v>227951</v>
      </c>
      <c r="O96" s="6">
        <f t="shared" si="27"/>
        <v>246923</v>
      </c>
      <c r="P96" s="6">
        <f t="shared" si="28"/>
        <v>265895</v>
      </c>
      <c r="Q96" s="22">
        <f t="shared" si="29"/>
        <v>284868</v>
      </c>
    </row>
    <row r="97" spans="1:17" ht="18" customHeight="1" x14ac:dyDescent="0.2">
      <c r="A97" s="69">
        <v>41</v>
      </c>
      <c r="B97" s="92">
        <f>'RMN-BRP'!E43</f>
        <v>583979.4</v>
      </c>
      <c r="C97" s="10">
        <f t="shared" si="15"/>
        <v>19738</v>
      </c>
      <c r="D97" s="6">
        <f t="shared" si="16"/>
        <v>39185</v>
      </c>
      <c r="E97" s="6">
        <f t="shared" si="17"/>
        <v>58631</v>
      </c>
      <c r="F97" s="6">
        <f t="shared" si="18"/>
        <v>78078</v>
      </c>
      <c r="G97" s="6">
        <f t="shared" si="19"/>
        <v>97524</v>
      </c>
      <c r="H97" s="6">
        <f t="shared" si="20"/>
        <v>116971</v>
      </c>
      <c r="I97" s="6">
        <f t="shared" si="21"/>
        <v>136417</v>
      </c>
      <c r="J97" s="6">
        <f t="shared" si="22"/>
        <v>155864</v>
      </c>
      <c r="K97" s="6">
        <f t="shared" si="23"/>
        <v>175310</v>
      </c>
      <c r="L97" s="6">
        <f t="shared" si="24"/>
        <v>194757</v>
      </c>
      <c r="M97" s="6">
        <f t="shared" si="25"/>
        <v>214203</v>
      </c>
      <c r="N97" s="6">
        <f t="shared" si="26"/>
        <v>233650</v>
      </c>
      <c r="O97" s="6">
        <f t="shared" si="27"/>
        <v>253096</v>
      </c>
      <c r="P97" s="6">
        <f t="shared" si="28"/>
        <v>272543</v>
      </c>
      <c r="Q97" s="22">
        <f t="shared" si="29"/>
        <v>291989</v>
      </c>
    </row>
    <row r="98" spans="1:17" ht="18" customHeight="1" x14ac:dyDescent="0.2">
      <c r="A98" s="69">
        <v>42</v>
      </c>
      <c r="B98" s="92">
        <f>'RMN-BRP'!E44</f>
        <v>598222.79999999993</v>
      </c>
      <c r="C98" s="10">
        <f t="shared" si="15"/>
        <v>20219</v>
      </c>
      <c r="D98" s="6">
        <f t="shared" si="16"/>
        <v>40140</v>
      </c>
      <c r="E98" s="6">
        <f t="shared" si="17"/>
        <v>60061</v>
      </c>
      <c r="F98" s="6">
        <f t="shared" si="18"/>
        <v>79982</v>
      </c>
      <c r="G98" s="6">
        <f t="shared" si="19"/>
        <v>99903</v>
      </c>
      <c r="H98" s="6">
        <f t="shared" si="20"/>
        <v>119824</v>
      </c>
      <c r="I98" s="6">
        <f t="shared" si="21"/>
        <v>139744</v>
      </c>
      <c r="J98" s="6">
        <f t="shared" si="22"/>
        <v>159665</v>
      </c>
      <c r="K98" s="6">
        <f t="shared" si="23"/>
        <v>179586</v>
      </c>
      <c r="L98" s="6">
        <f t="shared" si="24"/>
        <v>199507</v>
      </c>
      <c r="M98" s="6">
        <f t="shared" si="25"/>
        <v>219428</v>
      </c>
      <c r="N98" s="6">
        <f t="shared" si="26"/>
        <v>239348</v>
      </c>
      <c r="O98" s="6">
        <f t="shared" si="27"/>
        <v>259269</v>
      </c>
      <c r="P98" s="6">
        <f t="shared" si="28"/>
        <v>279190</v>
      </c>
      <c r="Q98" s="22">
        <f t="shared" si="29"/>
        <v>299111</v>
      </c>
    </row>
    <row r="99" spans="1:17" ht="18" customHeight="1" x14ac:dyDescent="0.2">
      <c r="A99" s="69">
        <v>43</v>
      </c>
      <c r="B99" s="92">
        <f>'RMN-BRP'!E45</f>
        <v>612466.19999999995</v>
      </c>
      <c r="C99" s="10">
        <f t="shared" si="15"/>
        <v>20701</v>
      </c>
      <c r="D99" s="6">
        <f t="shared" si="16"/>
        <v>41096</v>
      </c>
      <c r="E99" s="6">
        <f t="shared" si="17"/>
        <v>61491</v>
      </c>
      <c r="F99" s="6">
        <f t="shared" si="18"/>
        <v>81886</v>
      </c>
      <c r="G99" s="6">
        <f t="shared" si="19"/>
        <v>102281</v>
      </c>
      <c r="H99" s="6">
        <f t="shared" si="20"/>
        <v>122676</v>
      </c>
      <c r="I99" s="6">
        <f t="shared" si="21"/>
        <v>143072</v>
      </c>
      <c r="J99" s="6">
        <f t="shared" si="22"/>
        <v>163467</v>
      </c>
      <c r="K99" s="6">
        <f t="shared" si="23"/>
        <v>183862</v>
      </c>
      <c r="L99" s="6">
        <f t="shared" si="24"/>
        <v>204257</v>
      </c>
      <c r="M99" s="6">
        <f t="shared" si="25"/>
        <v>224652</v>
      </c>
      <c r="N99" s="6">
        <f t="shared" si="26"/>
        <v>245047</v>
      </c>
      <c r="O99" s="6">
        <f t="shared" si="27"/>
        <v>265442</v>
      </c>
      <c r="P99" s="6">
        <f t="shared" si="28"/>
        <v>285837</v>
      </c>
      <c r="Q99" s="22">
        <f t="shared" si="29"/>
        <v>306233</v>
      </c>
    </row>
    <row r="100" spans="1:17" ht="18" customHeight="1" thickBot="1" x14ac:dyDescent="0.25">
      <c r="A100" s="73">
        <v>44</v>
      </c>
      <c r="B100" s="93">
        <f>'RMN-BRP'!E46</f>
        <v>626709.6</v>
      </c>
      <c r="C100" s="23">
        <f t="shared" si="15"/>
        <v>21182</v>
      </c>
      <c r="D100" s="24">
        <f t="shared" si="16"/>
        <v>42052</v>
      </c>
      <c r="E100" s="24">
        <f t="shared" si="17"/>
        <v>62921</v>
      </c>
      <c r="F100" s="24">
        <f t="shared" si="18"/>
        <v>83791</v>
      </c>
      <c r="G100" s="24">
        <f t="shared" si="19"/>
        <v>104660</v>
      </c>
      <c r="H100" s="24">
        <f t="shared" si="20"/>
        <v>125529</v>
      </c>
      <c r="I100" s="24">
        <f t="shared" si="21"/>
        <v>146399</v>
      </c>
      <c r="J100" s="24">
        <f t="shared" si="22"/>
        <v>167268</v>
      </c>
      <c r="K100" s="24">
        <f t="shared" si="23"/>
        <v>188138</v>
      </c>
      <c r="L100" s="24">
        <f t="shared" si="24"/>
        <v>209007</v>
      </c>
      <c r="M100" s="24">
        <f t="shared" si="25"/>
        <v>229877</v>
      </c>
      <c r="N100" s="24">
        <f t="shared" si="26"/>
        <v>250746</v>
      </c>
      <c r="O100" s="24">
        <f t="shared" si="27"/>
        <v>271615</v>
      </c>
      <c r="P100" s="24">
        <f t="shared" si="28"/>
        <v>292485</v>
      </c>
      <c r="Q100" s="25">
        <f t="shared" si="29"/>
        <v>313354</v>
      </c>
    </row>
  </sheetData>
  <mergeCells count="6">
    <mergeCell ref="C55:Q55"/>
    <mergeCell ref="A56:B56"/>
    <mergeCell ref="C1:Q1"/>
    <mergeCell ref="A3:B3"/>
    <mergeCell ref="C2:Q2"/>
    <mergeCell ref="C54:Q54"/>
  </mergeCells>
  <pageMargins left="0.37254901960784315" right="0.10714285714285714" top="0.3235294117647059" bottom="0.53921568627450978" header="0.3" footer="0.3"/>
  <pageSetup paperSize="76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"/>
  <sheetViews>
    <sheetView view="pageLayout" topLeftCell="A406" zoomScale="70" zoomScaleNormal="25" zoomScalePageLayoutView="70" workbookViewId="0">
      <selection activeCell="K200" sqref="K200"/>
    </sheetView>
  </sheetViews>
  <sheetFormatPr baseColWidth="10" defaultRowHeight="15" x14ac:dyDescent="0.25"/>
  <cols>
    <col min="1" max="1" width="13.7109375" style="1" customWidth="1"/>
    <col min="2" max="2" width="6.42578125" customWidth="1"/>
    <col min="6" max="6" width="12.42578125" bestFit="1" customWidth="1"/>
  </cols>
  <sheetData>
    <row r="1" spans="1:18" ht="16.5" thickBot="1" x14ac:dyDescent="0.3">
      <c r="B1" s="5"/>
      <c r="C1" s="5"/>
      <c r="D1" s="146" t="s">
        <v>67</v>
      </c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15.75" thickBot="1" x14ac:dyDescent="0.3">
      <c r="B2" s="5"/>
      <c r="C2" s="5"/>
      <c r="D2" s="141" t="s">
        <v>5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3" spans="1:18" ht="15.75" thickBot="1" x14ac:dyDescent="0.3">
      <c r="A3" s="26" t="s">
        <v>6</v>
      </c>
      <c r="B3" s="144" t="s">
        <v>0</v>
      </c>
      <c r="C3" s="145"/>
      <c r="D3" s="17">
        <v>1</v>
      </c>
      <c r="E3" s="18">
        <v>2</v>
      </c>
      <c r="F3" s="19">
        <v>3</v>
      </c>
      <c r="G3" s="19">
        <v>4</v>
      </c>
      <c r="H3" s="19">
        <v>5</v>
      </c>
      <c r="I3" s="19">
        <v>6</v>
      </c>
      <c r="J3" s="19">
        <v>7</v>
      </c>
      <c r="K3" s="19">
        <v>8</v>
      </c>
      <c r="L3" s="19">
        <v>9</v>
      </c>
      <c r="M3" s="19">
        <v>10</v>
      </c>
      <c r="N3" s="19">
        <v>11</v>
      </c>
      <c r="O3" s="19">
        <v>12</v>
      </c>
      <c r="P3" s="19">
        <v>13</v>
      </c>
      <c r="Q3" s="19">
        <v>14</v>
      </c>
      <c r="R3" s="20">
        <v>15</v>
      </c>
    </row>
    <row r="4" spans="1:18" ht="17.45" customHeight="1" thickBot="1" x14ac:dyDescent="0.3">
      <c r="A4" s="11" t="s">
        <v>7</v>
      </c>
      <c r="B4" s="11">
        <v>1</v>
      </c>
      <c r="C4" s="12">
        <f>'RMN-BRP'!B3</f>
        <v>13537.174999999999</v>
      </c>
      <c r="D4" s="9">
        <f>ROUNDDOWN((('ASIG EXPERIENCIA'!C4)+(((INICIAL/44)*B4)*1)/15),0)</f>
        <v>477</v>
      </c>
      <c r="E4" s="9">
        <f>ROUNDDOWN((('ASIG EXPERIENCIA'!D4)+(((INICIAL/44)*B4)*2)/15),0)</f>
        <v>949</v>
      </c>
      <c r="F4" s="9">
        <f>ROUNDDOWN((('ASIG EXPERIENCIA'!E4)+(((INICIAL/44)*B4)*3)/15),0)</f>
        <v>1421</v>
      </c>
      <c r="G4" s="9">
        <f>ROUNDDOWN((('ASIG EXPERIENCIA'!F4)+(((INICIAL/44)*B4)*4)/15),0)</f>
        <v>1892</v>
      </c>
      <c r="H4" s="9">
        <f>ROUNDDOWN((('ASIG EXPERIENCIA'!G4)+(((INICIAL/44)*B4)*5)/15),0)</f>
        <v>2364</v>
      </c>
      <c r="I4" s="9">
        <f>ROUNDDOWN((('ASIG EXPERIENCIA'!H4)+(((INICIAL/44)*B4)*6)/15),0)</f>
        <v>2836</v>
      </c>
      <c r="J4" s="9">
        <f>ROUNDDOWN((('ASIG EXPERIENCIA'!I4)+(((INICIAL/44)*B4)*7)/15),0)</f>
        <v>3308</v>
      </c>
      <c r="K4" s="9">
        <f>ROUNDDOWN((('ASIG EXPERIENCIA'!J4)+(((INICIAL/44)*B4)*8)/15),0)</f>
        <v>3780</v>
      </c>
      <c r="L4" s="9">
        <f>ROUNDDOWN((('ASIG EXPERIENCIA'!K4)+(((INICIAL/44)*B4)*9)/15),0)</f>
        <v>4251</v>
      </c>
      <c r="M4" s="9">
        <f>ROUNDDOWN((('ASIG EXPERIENCIA'!L4)+(((INICIAL/44)*B4)*10)/15),0)</f>
        <v>4723</v>
      </c>
      <c r="N4" s="9">
        <f>ROUNDDOWN((('ASIG EXPERIENCIA'!M4)+(((INICIAL/44)*B4)*11)/15),0)</f>
        <v>5195</v>
      </c>
      <c r="O4" s="9">
        <f>ROUNDDOWN((('ASIG EXPERIENCIA'!N4)+(((INICIAL/44)*B4)*12)/15),0)</f>
        <v>5667</v>
      </c>
      <c r="P4" s="9">
        <f>ROUNDDOWN((('ASIG EXPERIENCIA'!O4)+(((INICIAL/44)*B4)*13)/15),0)</f>
        <v>6139</v>
      </c>
      <c r="Q4" s="9">
        <f>ROUNDDOWN((('ASIG EXPERIENCIA'!P4)+(((INICIAL/44)*B4)*14)/15),0)</f>
        <v>6610</v>
      </c>
      <c r="R4" s="9">
        <f>ROUNDDOWN((('ASIG EXPERIENCIA'!Q4)+(((INICIAL/44)*B4)*15)/15),0)</f>
        <v>7082</v>
      </c>
    </row>
    <row r="5" spans="1:18" ht="17.45" customHeight="1" thickBot="1" x14ac:dyDescent="0.3">
      <c r="A5" s="11" t="s">
        <v>7</v>
      </c>
      <c r="B5" s="13">
        <v>2</v>
      </c>
      <c r="C5" s="14">
        <f>'RMN-BRP'!B4</f>
        <v>27074.35</v>
      </c>
      <c r="D5" s="9">
        <f>ROUNDDOWN((('ASIG EXPERIENCIA'!C5)+(((INICIAL/44)*B5)*1)/15),0)</f>
        <v>956</v>
      </c>
      <c r="E5" s="9">
        <f>ROUNDDOWN((('ASIG EXPERIENCIA'!D5)+(((INICIAL/44)*B5)*2)/15),0)</f>
        <v>1899</v>
      </c>
      <c r="F5" s="9">
        <f>ROUNDDOWN((('ASIG EXPERIENCIA'!E5)+(((INICIAL/44)*B5)*3)/15),0)</f>
        <v>2843</v>
      </c>
      <c r="G5" s="9">
        <f>ROUNDDOWN((('ASIG EXPERIENCIA'!F5)+(((INICIAL/44)*B5)*4)/15),0)</f>
        <v>3786</v>
      </c>
      <c r="H5" s="9">
        <f>ROUNDDOWN((('ASIG EXPERIENCIA'!G5)+(((INICIAL/44)*B5)*5)/15),0)</f>
        <v>4730</v>
      </c>
      <c r="I5" s="9">
        <f>ROUNDDOWN((('ASIG EXPERIENCIA'!H5)+(((INICIAL/44)*B5)*6)/15),0)</f>
        <v>5673</v>
      </c>
      <c r="J5" s="9">
        <f>ROUNDDOWN((('ASIG EXPERIENCIA'!I5)+(((INICIAL/44)*B5)*7)/15),0)</f>
        <v>6617</v>
      </c>
      <c r="K5" s="9">
        <f>ROUNDDOWN((('ASIG EXPERIENCIA'!J5)+(((INICIAL/44)*B5)*8)/15),0)</f>
        <v>7561</v>
      </c>
      <c r="L5" s="9">
        <f>ROUNDDOWN((('ASIG EXPERIENCIA'!K5)+(((INICIAL/44)*B5)*9)/15),0)</f>
        <v>8504</v>
      </c>
      <c r="M5" s="9">
        <f>ROUNDDOWN((('ASIG EXPERIENCIA'!L5)+(((INICIAL/44)*B5)*10)/15),0)</f>
        <v>9448</v>
      </c>
      <c r="N5" s="9">
        <f>ROUNDDOWN((('ASIG EXPERIENCIA'!M5)+(((INICIAL/44)*B5)*11)/15),0)</f>
        <v>10391</v>
      </c>
      <c r="O5" s="9">
        <f>ROUNDDOWN((('ASIG EXPERIENCIA'!N5)+(((INICIAL/44)*B5)*12)/15),0)</f>
        <v>11334</v>
      </c>
      <c r="P5" s="9">
        <f>ROUNDDOWN((('ASIG EXPERIENCIA'!O5)+(((INICIAL/44)*B5)*13)/15),0)</f>
        <v>12278</v>
      </c>
      <c r="Q5" s="9">
        <f>ROUNDDOWN((('ASIG EXPERIENCIA'!P5)+(((INICIAL/44)*B5)*14)/15),0)</f>
        <v>13221</v>
      </c>
      <c r="R5" s="9">
        <f>ROUNDDOWN((('ASIG EXPERIENCIA'!Q5)+(((INICIAL/44)*B5)*15)/15),0)</f>
        <v>14165</v>
      </c>
    </row>
    <row r="6" spans="1:18" ht="17.45" customHeight="1" thickBot="1" x14ac:dyDescent="0.3">
      <c r="A6" s="11" t="s">
        <v>7</v>
      </c>
      <c r="B6" s="13">
        <v>3</v>
      </c>
      <c r="C6" s="14">
        <f>'RMN-BRP'!B5</f>
        <v>40611.524999999994</v>
      </c>
      <c r="D6" s="9">
        <f>ROUNDDOWN((('ASIG EXPERIENCIA'!C6)+(((INICIAL/44)*B6)*1)/15),0)</f>
        <v>1434</v>
      </c>
      <c r="E6" s="9">
        <f>ROUNDDOWN((('ASIG EXPERIENCIA'!D6)+(((INICIAL/44)*B6)*2)/15),0)</f>
        <v>2850</v>
      </c>
      <c r="F6" s="9">
        <f>ROUNDDOWN((('ASIG EXPERIENCIA'!E6)+(((INICIAL/44)*B6)*3)/15),0)</f>
        <v>4265</v>
      </c>
      <c r="G6" s="9">
        <f>ROUNDDOWN((('ASIG EXPERIENCIA'!F6)+(((INICIAL/44)*B6)*4)/15),0)</f>
        <v>5680</v>
      </c>
      <c r="H6" s="9">
        <f>ROUNDDOWN((('ASIG EXPERIENCIA'!G6)+(((INICIAL/44)*B6)*5)/15),0)</f>
        <v>7096</v>
      </c>
      <c r="I6" s="9">
        <f>ROUNDDOWN((('ASIG EXPERIENCIA'!H6)+(((INICIAL/44)*B6)*6)/15),0)</f>
        <v>8511</v>
      </c>
      <c r="J6" s="9">
        <f>ROUNDDOWN((('ASIG EXPERIENCIA'!I6)+(((INICIAL/44)*B6)*7)/15),0)</f>
        <v>9926</v>
      </c>
      <c r="K6" s="9">
        <f>ROUNDDOWN((('ASIG EXPERIENCIA'!J6)+(((INICIAL/44)*B6)*8)/15),0)</f>
        <v>11341</v>
      </c>
      <c r="L6" s="9">
        <f>ROUNDDOWN((('ASIG EXPERIENCIA'!K6)+(((INICIAL/44)*B6)*9)/15),0)</f>
        <v>12756</v>
      </c>
      <c r="M6" s="9">
        <f>ROUNDDOWN((('ASIG EXPERIENCIA'!L6)+(((INICIAL/44)*B6)*10)/15),0)</f>
        <v>14171</v>
      </c>
      <c r="N6" s="9">
        <f>ROUNDDOWN((('ASIG EXPERIENCIA'!M6)+(((INICIAL/44)*B6)*11)/15),0)</f>
        <v>15587</v>
      </c>
      <c r="O6" s="9">
        <f>ROUNDDOWN((('ASIG EXPERIENCIA'!N6)+(((INICIAL/44)*B6)*12)/15),0)</f>
        <v>17002</v>
      </c>
      <c r="P6" s="9">
        <f>ROUNDDOWN((('ASIG EXPERIENCIA'!O6)+(((INICIAL/44)*B6)*13)/15),0)</f>
        <v>18418</v>
      </c>
      <c r="Q6" s="9">
        <f>ROUNDDOWN((('ASIG EXPERIENCIA'!P6)+(((INICIAL/44)*B6)*14)/15),0)</f>
        <v>19833</v>
      </c>
      <c r="R6" s="9">
        <f>ROUNDDOWN((('ASIG EXPERIENCIA'!Q6)+(((INICIAL/44)*B6)*15)/15),0)</f>
        <v>21248</v>
      </c>
    </row>
    <row r="7" spans="1:18" ht="17.45" customHeight="1" thickBot="1" x14ac:dyDescent="0.3">
      <c r="A7" s="11" t="s">
        <v>7</v>
      </c>
      <c r="B7" s="13">
        <v>4</v>
      </c>
      <c r="C7" s="14">
        <f>'RMN-BRP'!B6</f>
        <v>54148.7</v>
      </c>
      <c r="D7" s="9">
        <f>ROUNDDOWN((('ASIG EXPERIENCIA'!C7)+(((INICIAL/44)*B7)*1)/15),0)</f>
        <v>1913</v>
      </c>
      <c r="E7" s="9">
        <f>ROUNDDOWN((('ASIG EXPERIENCIA'!D7)+(((INICIAL/44)*B7)*2)/15),0)</f>
        <v>3800</v>
      </c>
      <c r="F7" s="9">
        <f>ROUNDDOWN((('ASIG EXPERIENCIA'!E7)+(((INICIAL/44)*B7)*3)/15),0)</f>
        <v>5687</v>
      </c>
      <c r="G7" s="9">
        <f>ROUNDDOWN((('ASIG EXPERIENCIA'!F7)+(((INICIAL/44)*B7)*4)/15),0)</f>
        <v>7574</v>
      </c>
      <c r="H7" s="9">
        <f>ROUNDDOWN((('ASIG EXPERIENCIA'!G7)+(((INICIAL/44)*B7)*5)/15),0)</f>
        <v>9461</v>
      </c>
      <c r="I7" s="9">
        <f>ROUNDDOWN((('ASIG EXPERIENCIA'!H7)+(((INICIAL/44)*B7)*6)/15),0)</f>
        <v>11347</v>
      </c>
      <c r="J7" s="9">
        <f>ROUNDDOWN((('ASIG EXPERIENCIA'!I7)+(((INICIAL/44)*B7)*7)/15),0)</f>
        <v>13235</v>
      </c>
      <c r="K7" s="9">
        <f>ROUNDDOWN((('ASIG EXPERIENCIA'!J7)+(((INICIAL/44)*B7)*8)/15),0)</f>
        <v>15122</v>
      </c>
      <c r="L7" s="9">
        <f>ROUNDDOWN((('ASIG EXPERIENCIA'!K7)+(((INICIAL/44)*B7)*9)/15),0)</f>
        <v>17009</v>
      </c>
      <c r="M7" s="9">
        <f>ROUNDDOWN((('ASIG EXPERIENCIA'!L7)+(((INICIAL/44)*B7)*10)/15),0)</f>
        <v>18896</v>
      </c>
      <c r="N7" s="9">
        <f>ROUNDDOWN((('ASIG EXPERIENCIA'!M7)+(((INICIAL/44)*B7)*11)/15),0)</f>
        <v>20783</v>
      </c>
      <c r="O7" s="9">
        <f>ROUNDDOWN((('ASIG EXPERIENCIA'!N7)+(((INICIAL/44)*B7)*12)/15),0)</f>
        <v>22669</v>
      </c>
      <c r="P7" s="9">
        <f>ROUNDDOWN((('ASIG EXPERIENCIA'!O7)+(((INICIAL/44)*B7)*13)/15),0)</f>
        <v>24557</v>
      </c>
      <c r="Q7" s="9">
        <f>ROUNDDOWN((('ASIG EXPERIENCIA'!P7)+(((INICIAL/44)*B7)*14)/15),0)</f>
        <v>26444</v>
      </c>
      <c r="R7" s="9">
        <f>ROUNDDOWN((('ASIG EXPERIENCIA'!Q7)+(((INICIAL/44)*B7)*15)/15),0)</f>
        <v>28331</v>
      </c>
    </row>
    <row r="8" spans="1:18" ht="17.45" customHeight="1" thickBot="1" x14ac:dyDescent="0.3">
      <c r="A8" s="11" t="s">
        <v>7</v>
      </c>
      <c r="B8" s="13">
        <v>5</v>
      </c>
      <c r="C8" s="14">
        <f>'RMN-BRP'!B7</f>
        <v>67685.875</v>
      </c>
      <c r="D8" s="9">
        <f>ROUNDDOWN((('ASIG EXPERIENCIA'!C8)+(((INICIAL/44)*B8)*1)/15),0)</f>
        <v>2391</v>
      </c>
      <c r="E8" s="9">
        <f>ROUNDDOWN((('ASIG EXPERIENCIA'!D8)+(((INICIAL/44)*B8)*2)/15),0)</f>
        <v>4750</v>
      </c>
      <c r="F8" s="9">
        <f>ROUNDDOWN((('ASIG EXPERIENCIA'!E8)+(((INICIAL/44)*B8)*3)/15),0)</f>
        <v>7109</v>
      </c>
      <c r="G8" s="9">
        <f>ROUNDDOWN((('ASIG EXPERIENCIA'!F8)+(((INICIAL/44)*B8)*4)/15),0)</f>
        <v>9468</v>
      </c>
      <c r="H8" s="9">
        <f>ROUNDDOWN((('ASIG EXPERIENCIA'!G8)+(((INICIAL/44)*B8)*5)/15),0)</f>
        <v>11826</v>
      </c>
      <c r="I8" s="9">
        <f>ROUNDDOWN((('ASIG EXPERIENCIA'!H8)+(((INICIAL/44)*B8)*6)/15),0)</f>
        <v>14185</v>
      </c>
      <c r="J8" s="9">
        <f>ROUNDDOWN((('ASIG EXPERIENCIA'!I8)+(((INICIAL/44)*B8)*7)/15),0)</f>
        <v>16544</v>
      </c>
      <c r="K8" s="9">
        <f>ROUNDDOWN((('ASIG EXPERIENCIA'!J8)+(((INICIAL/44)*B8)*8)/15),0)</f>
        <v>18903</v>
      </c>
      <c r="L8" s="9">
        <f>ROUNDDOWN((('ASIG EXPERIENCIA'!K8)+(((INICIAL/44)*B8)*9)/15),0)</f>
        <v>21262</v>
      </c>
      <c r="M8" s="9">
        <f>ROUNDDOWN((('ASIG EXPERIENCIA'!L8)+(((INICIAL/44)*B8)*10)/15),0)</f>
        <v>23620</v>
      </c>
      <c r="N8" s="9">
        <f>ROUNDDOWN((('ASIG EXPERIENCIA'!M8)+(((INICIAL/44)*B8)*11)/15),0)</f>
        <v>25979</v>
      </c>
      <c r="O8" s="9">
        <f>ROUNDDOWN((('ASIG EXPERIENCIA'!N8)+(((INICIAL/44)*B8)*12)/15),0)</f>
        <v>28338</v>
      </c>
      <c r="P8" s="9">
        <f>ROUNDDOWN((('ASIG EXPERIENCIA'!O8)+(((INICIAL/44)*B8)*13)/15),0)</f>
        <v>30697</v>
      </c>
      <c r="Q8" s="9">
        <f>ROUNDDOWN((('ASIG EXPERIENCIA'!P8)+(((INICIAL/44)*B8)*14)/15),0)</f>
        <v>33054</v>
      </c>
      <c r="R8" s="9">
        <f>ROUNDDOWN((('ASIG EXPERIENCIA'!Q8)+(((INICIAL/44)*B8)*15)/15),0)</f>
        <v>35413</v>
      </c>
    </row>
    <row r="9" spans="1:18" ht="17.45" customHeight="1" thickBot="1" x14ac:dyDescent="0.3">
      <c r="A9" s="11" t="s">
        <v>7</v>
      </c>
      <c r="B9" s="13">
        <v>6</v>
      </c>
      <c r="C9" s="14">
        <f>'RMN-BRP'!B8</f>
        <v>81223.049999999988</v>
      </c>
      <c r="D9" s="9">
        <f>ROUNDDOWN((('ASIG EXPERIENCIA'!C9)+(((INICIAL/44)*B9)*1)/15),0)</f>
        <v>2870</v>
      </c>
      <c r="E9" s="9">
        <f>ROUNDDOWN((('ASIG EXPERIENCIA'!D9)+(((INICIAL/44)*B9)*2)/15),0)</f>
        <v>5701</v>
      </c>
      <c r="F9" s="9">
        <f>ROUNDDOWN((('ASIG EXPERIENCIA'!E9)+(((INICIAL/44)*B9)*3)/15),0)</f>
        <v>8531</v>
      </c>
      <c r="G9" s="9">
        <f>ROUNDDOWN((('ASIG EXPERIENCIA'!F9)+(((INICIAL/44)*B9)*4)/15),0)</f>
        <v>11361</v>
      </c>
      <c r="H9" s="9">
        <f>ROUNDDOWN((('ASIG EXPERIENCIA'!G9)+(((INICIAL/44)*B9)*5)/15),0)</f>
        <v>14192</v>
      </c>
      <c r="I9" s="9">
        <f>ROUNDDOWN((('ASIG EXPERIENCIA'!H9)+(((INICIAL/44)*B9)*6)/15),0)</f>
        <v>17022</v>
      </c>
      <c r="J9" s="9">
        <f>ROUNDDOWN((('ASIG EXPERIENCIA'!I9)+(((INICIAL/44)*B9)*7)/15),0)</f>
        <v>19853</v>
      </c>
      <c r="K9" s="9">
        <f>ROUNDDOWN((('ASIG EXPERIENCIA'!J9)+(((INICIAL/44)*B9)*8)/15),0)</f>
        <v>22683</v>
      </c>
      <c r="L9" s="9">
        <f>ROUNDDOWN((('ASIG EXPERIENCIA'!K9)+(((INICIAL/44)*B9)*9)/15),0)</f>
        <v>25514</v>
      </c>
      <c r="M9" s="9">
        <f>ROUNDDOWN((('ASIG EXPERIENCIA'!L9)+(((INICIAL/44)*B9)*10)/15),0)</f>
        <v>28344</v>
      </c>
      <c r="N9" s="9">
        <f>ROUNDDOWN((('ASIG EXPERIENCIA'!M9)+(((INICIAL/44)*B9)*11)/15),0)</f>
        <v>31175</v>
      </c>
      <c r="O9" s="9">
        <f>ROUNDDOWN((('ASIG EXPERIENCIA'!N9)+(((INICIAL/44)*B9)*12)/15),0)</f>
        <v>34005</v>
      </c>
      <c r="P9" s="9">
        <f>ROUNDDOWN((('ASIG EXPERIENCIA'!O9)+(((INICIAL/44)*B9)*13)/15),0)</f>
        <v>36836</v>
      </c>
      <c r="Q9" s="9">
        <f>ROUNDDOWN((('ASIG EXPERIENCIA'!P9)+(((INICIAL/44)*B9)*14)/15),0)</f>
        <v>39666</v>
      </c>
      <c r="R9" s="9">
        <f>ROUNDDOWN((('ASIG EXPERIENCIA'!Q9)+(((INICIAL/44)*B9)*15)/15),0)</f>
        <v>42497</v>
      </c>
    </row>
    <row r="10" spans="1:18" ht="17.45" customHeight="1" thickBot="1" x14ac:dyDescent="0.3">
      <c r="A10" s="11" t="s">
        <v>7</v>
      </c>
      <c r="B10" s="13">
        <v>7</v>
      </c>
      <c r="C10" s="14">
        <f>'RMN-BRP'!B9</f>
        <v>94760.224999999991</v>
      </c>
      <c r="D10" s="9">
        <f>ROUNDDOWN((('ASIG EXPERIENCIA'!C10)+(((INICIAL/44)*B10)*1)/15),0)</f>
        <v>3348</v>
      </c>
      <c r="E10" s="9">
        <f>ROUNDDOWN((('ASIG EXPERIENCIA'!D10)+(((INICIAL/44)*B10)*2)/15),0)</f>
        <v>6651</v>
      </c>
      <c r="F10" s="9">
        <f>ROUNDDOWN((('ASIG EXPERIENCIA'!E10)+(((INICIAL/44)*B10)*3)/15),0)</f>
        <v>9953</v>
      </c>
      <c r="G10" s="9">
        <f>ROUNDDOWN((('ASIG EXPERIENCIA'!F10)+(((INICIAL/44)*B10)*4)/15),0)</f>
        <v>13255</v>
      </c>
      <c r="H10" s="9">
        <f>ROUNDDOWN((('ASIG EXPERIENCIA'!G10)+(((INICIAL/44)*B10)*5)/15),0)</f>
        <v>16557</v>
      </c>
      <c r="I10" s="9">
        <f>ROUNDDOWN((('ASIG EXPERIENCIA'!H10)+(((INICIAL/44)*B10)*6)/15),0)</f>
        <v>19860</v>
      </c>
      <c r="J10" s="9">
        <f>ROUNDDOWN((('ASIG EXPERIENCIA'!I10)+(((INICIAL/44)*B10)*7)/15),0)</f>
        <v>23161</v>
      </c>
      <c r="K10" s="9">
        <f>ROUNDDOWN((('ASIG EXPERIENCIA'!J10)+(((INICIAL/44)*B10)*8)/15),0)</f>
        <v>26464</v>
      </c>
      <c r="L10" s="9">
        <f>ROUNDDOWN((('ASIG EXPERIENCIA'!K10)+(((INICIAL/44)*B10)*9)/15),0)</f>
        <v>29767</v>
      </c>
      <c r="M10" s="9">
        <f>ROUNDDOWN((('ASIG EXPERIENCIA'!L10)+(((INICIAL/44)*B10)*10)/15),0)</f>
        <v>33068</v>
      </c>
      <c r="N10" s="9">
        <f>ROUNDDOWN((('ASIG EXPERIENCIA'!M10)+(((INICIAL/44)*B10)*11)/15),0)</f>
        <v>36371</v>
      </c>
      <c r="O10" s="9">
        <f>ROUNDDOWN((('ASIG EXPERIENCIA'!N10)+(((INICIAL/44)*B10)*12)/15),0)</f>
        <v>39673</v>
      </c>
      <c r="P10" s="9">
        <f>ROUNDDOWN((('ASIG EXPERIENCIA'!O10)+(((INICIAL/44)*B10)*13)/15),0)</f>
        <v>42976</v>
      </c>
      <c r="Q10" s="9">
        <f>ROUNDDOWN((('ASIG EXPERIENCIA'!P10)+(((INICIAL/44)*B10)*14)/15),0)</f>
        <v>46277</v>
      </c>
      <c r="R10" s="9">
        <f>ROUNDDOWN((('ASIG EXPERIENCIA'!Q10)+(((INICIAL/44)*B10)*15)/15),0)</f>
        <v>49580</v>
      </c>
    </row>
    <row r="11" spans="1:18" ht="17.45" customHeight="1" thickBot="1" x14ac:dyDescent="0.3">
      <c r="A11" s="11" t="s">
        <v>7</v>
      </c>
      <c r="B11" s="13">
        <v>8</v>
      </c>
      <c r="C11" s="14">
        <f>'RMN-BRP'!B10</f>
        <v>108297.4</v>
      </c>
      <c r="D11" s="9">
        <f>ROUNDDOWN((('ASIG EXPERIENCIA'!C11)+(((INICIAL/44)*B11)*1)/15),0)</f>
        <v>3827</v>
      </c>
      <c r="E11" s="9">
        <f>ROUNDDOWN((('ASIG EXPERIENCIA'!D11)+(((INICIAL/44)*B11)*2)/15),0)</f>
        <v>7601</v>
      </c>
      <c r="F11" s="9">
        <f>ROUNDDOWN((('ASIG EXPERIENCIA'!E11)+(((INICIAL/44)*B11)*3)/15),0)</f>
        <v>11375</v>
      </c>
      <c r="G11" s="9">
        <f>ROUNDDOWN((('ASIG EXPERIENCIA'!F11)+(((INICIAL/44)*B11)*4)/15),0)</f>
        <v>15149</v>
      </c>
      <c r="H11" s="9">
        <f>ROUNDDOWN((('ASIG EXPERIENCIA'!G11)+(((INICIAL/44)*B11)*5)/15),0)</f>
        <v>18923</v>
      </c>
      <c r="I11" s="9">
        <f>ROUNDDOWN((('ASIG EXPERIENCIA'!H11)+(((INICIAL/44)*B11)*6)/15),0)</f>
        <v>22696</v>
      </c>
      <c r="J11" s="9">
        <f>ROUNDDOWN((('ASIG EXPERIENCIA'!I11)+(((INICIAL/44)*B11)*7)/15),0)</f>
        <v>26471</v>
      </c>
      <c r="K11" s="9">
        <f>ROUNDDOWN((('ASIG EXPERIENCIA'!J11)+(((INICIAL/44)*B11)*8)/15),0)</f>
        <v>30245</v>
      </c>
      <c r="L11" s="9">
        <f>ROUNDDOWN((('ASIG EXPERIENCIA'!K11)+(((INICIAL/44)*B11)*9)/15),0)</f>
        <v>34018</v>
      </c>
      <c r="M11" s="9">
        <f>ROUNDDOWN((('ASIG EXPERIENCIA'!L11)+(((INICIAL/44)*B11)*10)/15),0)</f>
        <v>37793</v>
      </c>
      <c r="N11" s="9">
        <f>ROUNDDOWN((('ASIG EXPERIENCIA'!M11)+(((INICIAL/44)*B11)*11)/15),0)</f>
        <v>41567</v>
      </c>
      <c r="O11" s="9">
        <f>ROUNDDOWN((('ASIG EXPERIENCIA'!N11)+(((INICIAL/44)*B11)*12)/15),0)</f>
        <v>45340</v>
      </c>
      <c r="P11" s="9">
        <f>ROUNDDOWN((('ASIG EXPERIENCIA'!O11)+(((INICIAL/44)*B11)*13)/15),0)</f>
        <v>49115</v>
      </c>
      <c r="Q11" s="9">
        <f>ROUNDDOWN((('ASIG EXPERIENCIA'!P11)+(((INICIAL/44)*B11)*14)/15),0)</f>
        <v>52889</v>
      </c>
      <c r="R11" s="9">
        <f>ROUNDDOWN((('ASIG EXPERIENCIA'!Q11)+(((INICIAL/44)*B11)*15)/15),0)</f>
        <v>56662</v>
      </c>
    </row>
    <row r="12" spans="1:18" ht="17.45" customHeight="1" thickBot="1" x14ac:dyDescent="0.3">
      <c r="A12" s="11" t="s">
        <v>7</v>
      </c>
      <c r="B12" s="13">
        <v>9</v>
      </c>
      <c r="C12" s="14">
        <f>'RMN-BRP'!B11</f>
        <v>121834.575</v>
      </c>
      <c r="D12" s="9">
        <f>ROUNDDOWN((('ASIG EXPERIENCIA'!C12)+(((INICIAL/44)*B12)*1)/15),0)</f>
        <v>4306</v>
      </c>
      <c r="E12" s="9">
        <f>ROUNDDOWN((('ASIG EXPERIENCIA'!D12)+(((INICIAL/44)*B12)*2)/15),0)</f>
        <v>8552</v>
      </c>
      <c r="F12" s="9">
        <f>ROUNDDOWN((('ASIG EXPERIENCIA'!E12)+(((INICIAL/44)*B12)*3)/15),0)</f>
        <v>12797</v>
      </c>
      <c r="G12" s="9">
        <f>ROUNDDOWN((('ASIG EXPERIENCIA'!F12)+(((INICIAL/44)*B12)*4)/15),0)</f>
        <v>17043</v>
      </c>
      <c r="H12" s="9">
        <f>ROUNDDOWN((('ASIG EXPERIENCIA'!G12)+(((INICIAL/44)*B12)*5)/15),0)</f>
        <v>21289</v>
      </c>
      <c r="I12" s="9">
        <f>ROUNDDOWN((('ASIG EXPERIENCIA'!H12)+(((INICIAL/44)*B12)*6)/15),0)</f>
        <v>25534</v>
      </c>
      <c r="J12" s="9">
        <f>ROUNDDOWN((('ASIG EXPERIENCIA'!I12)+(((INICIAL/44)*B12)*7)/15),0)</f>
        <v>29780</v>
      </c>
      <c r="K12" s="9">
        <f>ROUNDDOWN((('ASIG EXPERIENCIA'!J12)+(((INICIAL/44)*B12)*8)/15),0)</f>
        <v>34025</v>
      </c>
      <c r="L12" s="9">
        <f>ROUNDDOWN((('ASIG EXPERIENCIA'!K12)+(((INICIAL/44)*B12)*9)/15),0)</f>
        <v>38271</v>
      </c>
      <c r="M12" s="9">
        <f>ROUNDDOWN((('ASIG EXPERIENCIA'!L12)+(((INICIAL/44)*B12)*10)/15),0)</f>
        <v>42517</v>
      </c>
      <c r="N12" s="9">
        <f>ROUNDDOWN((('ASIG EXPERIENCIA'!M12)+(((INICIAL/44)*B12)*11)/15),0)</f>
        <v>46762</v>
      </c>
      <c r="O12" s="9">
        <f>ROUNDDOWN((('ASIG EXPERIENCIA'!N12)+(((INICIAL/44)*B12)*12)/15),0)</f>
        <v>51009</v>
      </c>
      <c r="P12" s="9">
        <f>ROUNDDOWN((('ASIG EXPERIENCIA'!O12)+(((INICIAL/44)*B12)*13)/15),0)</f>
        <v>55254</v>
      </c>
      <c r="Q12" s="9">
        <f>ROUNDDOWN((('ASIG EXPERIENCIA'!P12)+(((INICIAL/44)*B12)*14)/15),0)</f>
        <v>59500</v>
      </c>
      <c r="R12" s="9">
        <f>ROUNDDOWN((('ASIG EXPERIENCIA'!Q12)+(((INICIAL/44)*B12)*15)/15),0)</f>
        <v>63746</v>
      </c>
    </row>
    <row r="13" spans="1:18" ht="17.45" customHeight="1" thickBot="1" x14ac:dyDescent="0.3">
      <c r="A13" s="11" t="s">
        <v>7</v>
      </c>
      <c r="B13" s="13">
        <v>10</v>
      </c>
      <c r="C13" s="14">
        <f>'RMN-BRP'!B12</f>
        <v>135371.75</v>
      </c>
      <c r="D13" s="9">
        <f>ROUNDDOWN((('ASIG EXPERIENCIA'!C13)+(((INICIAL/44)*B13)*1)/15),0)</f>
        <v>4784</v>
      </c>
      <c r="E13" s="9">
        <f>ROUNDDOWN((('ASIG EXPERIENCIA'!D13)+(((INICIAL/44)*B13)*2)/15),0)</f>
        <v>9502</v>
      </c>
      <c r="F13" s="9">
        <f>ROUNDDOWN((('ASIG EXPERIENCIA'!E13)+(((INICIAL/44)*B13)*3)/15),0)</f>
        <v>14219</v>
      </c>
      <c r="G13" s="9">
        <f>ROUNDDOWN((('ASIG EXPERIENCIA'!F13)+(((INICIAL/44)*B13)*4)/15),0)</f>
        <v>18937</v>
      </c>
      <c r="H13" s="9">
        <f>ROUNDDOWN((('ASIG EXPERIENCIA'!G13)+(((INICIAL/44)*B13)*5)/15),0)</f>
        <v>23654</v>
      </c>
      <c r="I13" s="9">
        <f>ROUNDDOWN((('ASIG EXPERIENCIA'!H13)+(((INICIAL/44)*B13)*6)/15),0)</f>
        <v>28371</v>
      </c>
      <c r="J13" s="9">
        <f>ROUNDDOWN((('ASIG EXPERIENCIA'!I13)+(((INICIAL/44)*B13)*7)/15),0)</f>
        <v>33088</v>
      </c>
      <c r="K13" s="9">
        <f>ROUNDDOWN((('ASIG EXPERIENCIA'!J13)+(((INICIAL/44)*B13)*8)/15),0)</f>
        <v>37806</v>
      </c>
      <c r="L13" s="9">
        <f>ROUNDDOWN((('ASIG EXPERIENCIA'!K13)+(((INICIAL/44)*B13)*9)/15),0)</f>
        <v>42524</v>
      </c>
      <c r="M13" s="9">
        <f>ROUNDDOWN((('ASIG EXPERIENCIA'!L13)+(((INICIAL/44)*B13)*10)/15),0)</f>
        <v>47241</v>
      </c>
      <c r="N13" s="9">
        <f>ROUNDDOWN((('ASIG EXPERIENCIA'!M13)+(((INICIAL/44)*B13)*11)/15),0)</f>
        <v>51959</v>
      </c>
      <c r="O13" s="9">
        <f>ROUNDDOWN((('ASIG EXPERIENCIA'!N13)+(((INICIAL/44)*B13)*12)/15),0)</f>
        <v>56676</v>
      </c>
      <c r="P13" s="9">
        <f>ROUNDDOWN((('ASIG EXPERIENCIA'!O13)+(((INICIAL/44)*B13)*13)/15),0)</f>
        <v>61394</v>
      </c>
      <c r="Q13" s="9">
        <f>ROUNDDOWN((('ASIG EXPERIENCIA'!P13)+(((INICIAL/44)*B13)*14)/15),0)</f>
        <v>66110</v>
      </c>
      <c r="R13" s="9">
        <f>ROUNDDOWN((('ASIG EXPERIENCIA'!Q13)+(((INICIAL/44)*B13)*15)/15),0)</f>
        <v>70828</v>
      </c>
    </row>
    <row r="14" spans="1:18" ht="17.45" customHeight="1" thickBot="1" x14ac:dyDescent="0.3">
      <c r="A14" s="11" t="s">
        <v>7</v>
      </c>
      <c r="B14" s="13">
        <v>11</v>
      </c>
      <c r="C14" s="14">
        <f>'RMN-BRP'!B13</f>
        <v>148908.92499999999</v>
      </c>
      <c r="D14" s="9">
        <f>ROUNDDOWN((('ASIG EXPERIENCIA'!C14)+(((INICIAL/44)*B14)*1)/15),0)</f>
        <v>5263</v>
      </c>
      <c r="E14" s="9">
        <f>ROUNDDOWN((('ASIG EXPERIENCIA'!D14)+(((INICIAL/44)*B14)*2)/15),0)</f>
        <v>10452</v>
      </c>
      <c r="F14" s="9">
        <f>ROUNDDOWN((('ASIG EXPERIENCIA'!E14)+(((INICIAL/44)*B14)*3)/15),0)</f>
        <v>15641</v>
      </c>
      <c r="G14" s="9">
        <f>ROUNDDOWN((('ASIG EXPERIENCIA'!F14)+(((INICIAL/44)*B14)*4)/15),0)</f>
        <v>20831</v>
      </c>
      <c r="H14" s="9">
        <f>ROUNDDOWN((('ASIG EXPERIENCIA'!G14)+(((INICIAL/44)*B14)*5)/15),0)</f>
        <v>26019</v>
      </c>
      <c r="I14" s="9">
        <f>ROUNDDOWN((('ASIG EXPERIENCIA'!H14)+(((INICIAL/44)*B14)*6)/15),0)</f>
        <v>31209</v>
      </c>
      <c r="J14" s="9">
        <f>ROUNDDOWN((('ASIG EXPERIENCIA'!I14)+(((INICIAL/44)*B14)*7)/15),0)</f>
        <v>36398</v>
      </c>
      <c r="K14" s="9">
        <f>ROUNDDOWN((('ASIG EXPERIENCIA'!J14)+(((INICIAL/44)*B14)*8)/15),0)</f>
        <v>41587</v>
      </c>
      <c r="L14" s="9">
        <f>ROUNDDOWN((('ASIG EXPERIENCIA'!K14)+(((INICIAL/44)*B14)*9)/15),0)</f>
        <v>46776</v>
      </c>
      <c r="M14" s="9">
        <f>ROUNDDOWN((('ASIG EXPERIENCIA'!L14)+(((INICIAL/44)*B14)*10)/15),0)</f>
        <v>51966</v>
      </c>
      <c r="N14" s="9">
        <f>ROUNDDOWN((('ASIG EXPERIENCIA'!M14)+(((INICIAL/44)*B14)*11)/15),0)</f>
        <v>57154</v>
      </c>
      <c r="O14" s="9">
        <f>ROUNDDOWN((('ASIG EXPERIENCIA'!N14)+(((INICIAL/44)*B14)*12)/15),0)</f>
        <v>62344</v>
      </c>
      <c r="P14" s="9">
        <f>ROUNDDOWN((('ASIG EXPERIENCIA'!O14)+(((INICIAL/44)*B14)*13)/15),0)</f>
        <v>67533</v>
      </c>
      <c r="Q14" s="9">
        <f>ROUNDDOWN((('ASIG EXPERIENCIA'!P14)+(((INICIAL/44)*B14)*14)/15),0)</f>
        <v>72722</v>
      </c>
      <c r="R14" s="9">
        <f>ROUNDDOWN((('ASIG EXPERIENCIA'!Q14)+(((INICIAL/44)*B14)*15)/15),0)</f>
        <v>77911</v>
      </c>
    </row>
    <row r="15" spans="1:18" ht="17.45" customHeight="1" thickBot="1" x14ac:dyDescent="0.3">
      <c r="A15" s="11" t="s">
        <v>7</v>
      </c>
      <c r="B15" s="13">
        <v>12</v>
      </c>
      <c r="C15" s="14">
        <f>'RMN-BRP'!B14</f>
        <v>162446.09999999998</v>
      </c>
      <c r="D15" s="9">
        <f>ROUNDDOWN((('ASIG EXPERIENCIA'!C15)+(((INICIAL/44)*B15)*1)/15),0)</f>
        <v>5741</v>
      </c>
      <c r="E15" s="9">
        <f>ROUNDDOWN((('ASIG EXPERIENCIA'!D15)+(((INICIAL/44)*B15)*2)/15),0)</f>
        <v>11402</v>
      </c>
      <c r="F15" s="9">
        <f>ROUNDDOWN((('ASIG EXPERIENCIA'!E15)+(((INICIAL/44)*B15)*3)/15),0)</f>
        <v>17063</v>
      </c>
      <c r="G15" s="9">
        <f>ROUNDDOWN((('ASIG EXPERIENCIA'!F15)+(((INICIAL/44)*B15)*4)/15),0)</f>
        <v>22724</v>
      </c>
      <c r="H15" s="9">
        <f>ROUNDDOWN((('ASIG EXPERIENCIA'!G15)+(((INICIAL/44)*B15)*5)/15),0)</f>
        <v>28385</v>
      </c>
      <c r="I15" s="9">
        <f>ROUNDDOWN((('ASIG EXPERIENCIA'!H15)+(((INICIAL/44)*B15)*6)/15),0)</f>
        <v>34045</v>
      </c>
      <c r="J15" s="9">
        <f>ROUNDDOWN((('ASIG EXPERIENCIA'!I15)+(((INICIAL/44)*B15)*7)/15),0)</f>
        <v>39707</v>
      </c>
      <c r="K15" s="9">
        <f>ROUNDDOWN((('ASIG EXPERIENCIA'!J15)+(((INICIAL/44)*B15)*8)/15),0)</f>
        <v>45367</v>
      </c>
      <c r="L15" s="9">
        <f>ROUNDDOWN((('ASIG EXPERIENCIA'!K15)+(((INICIAL/44)*B15)*9)/15),0)</f>
        <v>51029</v>
      </c>
      <c r="M15" s="9">
        <f>ROUNDDOWN((('ASIG EXPERIENCIA'!L15)+(((INICIAL/44)*B15)*10)/15),0)</f>
        <v>56689</v>
      </c>
      <c r="N15" s="9">
        <f>ROUNDDOWN((('ASIG EXPERIENCIA'!M15)+(((INICIAL/44)*B15)*11)/15),0)</f>
        <v>62351</v>
      </c>
      <c r="O15" s="9">
        <f>ROUNDDOWN((('ASIG EXPERIENCIA'!N15)+(((INICIAL/44)*B15)*12)/15),0)</f>
        <v>68011</v>
      </c>
      <c r="P15" s="9">
        <f>ROUNDDOWN((('ASIG EXPERIENCIA'!O15)+(((INICIAL/44)*B15)*13)/15),0)</f>
        <v>73673</v>
      </c>
      <c r="Q15" s="9">
        <f>ROUNDDOWN((('ASIG EXPERIENCIA'!P15)+(((INICIAL/44)*B15)*14)/15),0)</f>
        <v>79333</v>
      </c>
      <c r="R15" s="9">
        <f>ROUNDDOWN((('ASIG EXPERIENCIA'!Q15)+(((INICIAL/44)*B15)*15)/15),0)</f>
        <v>84995</v>
      </c>
    </row>
    <row r="16" spans="1:18" ht="17.45" customHeight="1" thickBot="1" x14ac:dyDescent="0.3">
      <c r="A16" s="11" t="s">
        <v>7</v>
      </c>
      <c r="B16" s="13">
        <v>13</v>
      </c>
      <c r="C16" s="14">
        <f>'RMN-BRP'!B15</f>
        <v>175983.27499999999</v>
      </c>
      <c r="D16" s="9">
        <f>ROUNDDOWN((('ASIG EXPERIENCIA'!C16)+(((INICIAL/44)*B16)*1)/15),0)</f>
        <v>6220</v>
      </c>
      <c r="E16" s="9">
        <f>ROUNDDOWN((('ASIG EXPERIENCIA'!D16)+(((INICIAL/44)*B16)*2)/15),0)</f>
        <v>12352</v>
      </c>
      <c r="F16" s="9">
        <f>ROUNDDOWN((('ASIG EXPERIENCIA'!E16)+(((INICIAL/44)*B16)*3)/15),0)</f>
        <v>18485</v>
      </c>
      <c r="G16" s="9">
        <f>ROUNDDOWN((('ASIG EXPERIENCIA'!F16)+(((INICIAL/44)*B16)*4)/15),0)</f>
        <v>24617</v>
      </c>
      <c r="H16" s="9">
        <f>ROUNDDOWN((('ASIG EXPERIENCIA'!G16)+(((INICIAL/44)*B16)*5)/15),0)</f>
        <v>30751</v>
      </c>
      <c r="I16" s="9">
        <f>ROUNDDOWN((('ASIG EXPERIENCIA'!H16)+(((INICIAL/44)*B16)*6)/15),0)</f>
        <v>36883</v>
      </c>
      <c r="J16" s="9">
        <f>ROUNDDOWN((('ASIG EXPERIENCIA'!I16)+(((INICIAL/44)*B16)*7)/15),0)</f>
        <v>43016</v>
      </c>
      <c r="K16" s="9">
        <f>ROUNDDOWN((('ASIG EXPERIENCIA'!J16)+(((INICIAL/44)*B16)*8)/15),0)</f>
        <v>49148</v>
      </c>
      <c r="L16" s="9">
        <f>ROUNDDOWN((('ASIG EXPERIENCIA'!K16)+(((INICIAL/44)*B16)*9)/15),0)</f>
        <v>55281</v>
      </c>
      <c r="M16" s="9">
        <f>ROUNDDOWN((('ASIG EXPERIENCIA'!L16)+(((INICIAL/44)*B16)*10)/15),0)</f>
        <v>61414</v>
      </c>
      <c r="N16" s="9">
        <f>ROUNDDOWN((('ASIG EXPERIENCIA'!M16)+(((INICIAL/44)*B16)*11)/15),0)</f>
        <v>67546</v>
      </c>
      <c r="O16" s="9">
        <f>ROUNDDOWN((('ASIG EXPERIENCIA'!N16)+(((INICIAL/44)*B16)*12)/15),0)</f>
        <v>73679</v>
      </c>
      <c r="P16" s="9">
        <f>ROUNDDOWN((('ASIG EXPERIENCIA'!O16)+(((INICIAL/44)*B16)*13)/15),0)</f>
        <v>79812</v>
      </c>
      <c r="Q16" s="9">
        <f>ROUNDDOWN((('ASIG EXPERIENCIA'!P16)+(((INICIAL/44)*B16)*14)/15),0)</f>
        <v>85945</v>
      </c>
      <c r="R16" s="9">
        <f>ROUNDDOWN((('ASIG EXPERIENCIA'!Q16)+(((INICIAL/44)*B16)*15)/15),0)</f>
        <v>92077</v>
      </c>
    </row>
    <row r="17" spans="1:18" ht="17.45" customHeight="1" thickBot="1" x14ac:dyDescent="0.3">
      <c r="A17" s="11" t="s">
        <v>7</v>
      </c>
      <c r="B17" s="13">
        <v>14</v>
      </c>
      <c r="C17" s="14">
        <f>'RMN-BRP'!B16</f>
        <v>189520.44999999998</v>
      </c>
      <c r="D17" s="9">
        <f>ROUNDDOWN((('ASIG EXPERIENCIA'!C17)+(((INICIAL/44)*B17)*1)/15),0)</f>
        <v>6698</v>
      </c>
      <c r="E17" s="9">
        <f>ROUNDDOWN((('ASIG EXPERIENCIA'!D17)+(((INICIAL/44)*B17)*2)/15),0)</f>
        <v>13302</v>
      </c>
      <c r="F17" s="9">
        <f>ROUNDDOWN((('ASIG EXPERIENCIA'!E17)+(((INICIAL/44)*B17)*3)/15),0)</f>
        <v>19907</v>
      </c>
      <c r="G17" s="9">
        <f>ROUNDDOWN((('ASIG EXPERIENCIA'!F17)+(((INICIAL/44)*B17)*4)/15),0)</f>
        <v>26511</v>
      </c>
      <c r="H17" s="9">
        <f>ROUNDDOWN((('ASIG EXPERIENCIA'!G17)+(((INICIAL/44)*B17)*5)/15),0)</f>
        <v>33115</v>
      </c>
      <c r="I17" s="9">
        <f>ROUNDDOWN((('ASIG EXPERIENCIA'!H17)+(((INICIAL/44)*B17)*6)/15),0)</f>
        <v>39720</v>
      </c>
      <c r="J17" s="9">
        <f>ROUNDDOWN((('ASIG EXPERIENCIA'!I17)+(((INICIAL/44)*B17)*7)/15),0)</f>
        <v>46324</v>
      </c>
      <c r="K17" s="9">
        <f>ROUNDDOWN((('ASIG EXPERIENCIA'!J17)+(((INICIAL/44)*B17)*8)/15),0)</f>
        <v>52930</v>
      </c>
      <c r="L17" s="9">
        <f>ROUNDDOWN((('ASIG EXPERIENCIA'!K17)+(((INICIAL/44)*B17)*9)/15),0)</f>
        <v>59534</v>
      </c>
      <c r="M17" s="9">
        <f>ROUNDDOWN((('ASIG EXPERIENCIA'!L17)+(((INICIAL/44)*B17)*10)/15),0)</f>
        <v>66138</v>
      </c>
      <c r="N17" s="9">
        <f>ROUNDDOWN((('ASIG EXPERIENCIA'!M17)+(((INICIAL/44)*B17)*11)/15),0)</f>
        <v>72743</v>
      </c>
      <c r="O17" s="9">
        <f>ROUNDDOWN((('ASIG EXPERIENCIA'!N17)+(((INICIAL/44)*B17)*12)/15),0)</f>
        <v>79347</v>
      </c>
      <c r="P17" s="9">
        <f>ROUNDDOWN((('ASIG EXPERIENCIA'!O17)+(((INICIAL/44)*B17)*13)/15),0)</f>
        <v>85952</v>
      </c>
      <c r="Q17" s="9">
        <f>ROUNDDOWN((('ASIG EXPERIENCIA'!P17)+(((INICIAL/44)*B17)*14)/15),0)</f>
        <v>92556</v>
      </c>
      <c r="R17" s="9">
        <f>ROUNDDOWN((('ASIG EXPERIENCIA'!Q17)+(((INICIAL/44)*B17)*15)/15),0)</f>
        <v>99160</v>
      </c>
    </row>
    <row r="18" spans="1:18" ht="17.45" customHeight="1" thickBot="1" x14ac:dyDescent="0.3">
      <c r="A18" s="11" t="s">
        <v>7</v>
      </c>
      <c r="B18" s="13">
        <v>15</v>
      </c>
      <c r="C18" s="14">
        <f>'RMN-BRP'!B17</f>
        <v>203057.625</v>
      </c>
      <c r="D18" s="9">
        <f>ROUNDDOWN((('ASIG EXPERIENCIA'!C18)+(((INICIAL/44)*B18)*1)/15),0)</f>
        <v>7177</v>
      </c>
      <c r="E18" s="9">
        <f>ROUNDDOWN((('ASIG EXPERIENCIA'!D18)+(((INICIAL/44)*B18)*2)/15),0)</f>
        <v>14253</v>
      </c>
      <c r="F18" s="9">
        <f>ROUNDDOWN((('ASIG EXPERIENCIA'!E18)+(((INICIAL/44)*B18)*3)/15),0)</f>
        <v>21329</v>
      </c>
      <c r="G18" s="9">
        <f>ROUNDDOWN((('ASIG EXPERIENCIA'!F18)+(((INICIAL/44)*B18)*4)/15),0)</f>
        <v>28405</v>
      </c>
      <c r="H18" s="9">
        <f>ROUNDDOWN((('ASIG EXPERIENCIA'!G18)+(((INICIAL/44)*B18)*5)/15),0)</f>
        <v>35481</v>
      </c>
      <c r="I18" s="9">
        <f>ROUNDDOWN((('ASIG EXPERIENCIA'!H18)+(((INICIAL/44)*B18)*6)/15),0)</f>
        <v>42558</v>
      </c>
      <c r="J18" s="9">
        <f>ROUNDDOWN((('ASIG EXPERIENCIA'!I18)+(((INICIAL/44)*B18)*7)/15),0)</f>
        <v>49634</v>
      </c>
      <c r="K18" s="9">
        <f>ROUNDDOWN((('ASIG EXPERIENCIA'!J18)+(((INICIAL/44)*B18)*8)/15),0)</f>
        <v>56710</v>
      </c>
      <c r="L18" s="9">
        <f>ROUNDDOWN((('ASIG EXPERIENCIA'!K18)+(((INICIAL/44)*B18)*9)/15),0)</f>
        <v>63786</v>
      </c>
      <c r="M18" s="9">
        <f>ROUNDDOWN((('ASIG EXPERIENCIA'!L18)+(((INICIAL/44)*B18)*10)/15),0)</f>
        <v>70862</v>
      </c>
      <c r="N18" s="9">
        <f>ROUNDDOWN((('ASIG EXPERIENCIA'!M18)+(((INICIAL/44)*B18)*11)/15),0)</f>
        <v>77938</v>
      </c>
      <c r="O18" s="9">
        <f>ROUNDDOWN((('ASIG EXPERIENCIA'!N18)+(((INICIAL/44)*B18)*12)/15),0)</f>
        <v>85015</v>
      </c>
      <c r="P18" s="9">
        <f>ROUNDDOWN((('ASIG EXPERIENCIA'!O18)+(((INICIAL/44)*B18)*13)/15),0)</f>
        <v>92091</v>
      </c>
      <c r="Q18" s="9">
        <f>ROUNDDOWN((('ASIG EXPERIENCIA'!P18)+(((INICIAL/44)*B18)*14)/15),0)</f>
        <v>99166</v>
      </c>
      <c r="R18" s="9">
        <f>ROUNDDOWN((('ASIG EXPERIENCIA'!Q18)+(((INICIAL/44)*B18)*15)/15),0)</f>
        <v>106243</v>
      </c>
    </row>
    <row r="19" spans="1:18" ht="17.45" customHeight="1" thickBot="1" x14ac:dyDescent="0.3">
      <c r="A19" s="11" t="s">
        <v>7</v>
      </c>
      <c r="B19" s="13">
        <v>16</v>
      </c>
      <c r="C19" s="14">
        <f>'RMN-BRP'!B18</f>
        <v>216594.8</v>
      </c>
      <c r="D19" s="9">
        <f>ROUNDDOWN((('ASIG EXPERIENCIA'!C19)+(((INICIAL/44)*B19)*1)/15),0)</f>
        <v>7655</v>
      </c>
      <c r="E19" s="9">
        <f>ROUNDDOWN((('ASIG EXPERIENCIA'!D19)+(((INICIAL/44)*B19)*2)/15),0)</f>
        <v>15203</v>
      </c>
      <c r="F19" s="9">
        <f>ROUNDDOWN((('ASIG EXPERIENCIA'!E19)+(((INICIAL/44)*B19)*3)/15),0)</f>
        <v>22751</v>
      </c>
      <c r="G19" s="9">
        <f>ROUNDDOWN((('ASIG EXPERIENCIA'!F19)+(((INICIAL/44)*B19)*4)/15),0)</f>
        <v>30299</v>
      </c>
      <c r="H19" s="9">
        <f>ROUNDDOWN((('ASIG EXPERIENCIA'!G19)+(((INICIAL/44)*B19)*5)/15),0)</f>
        <v>37847</v>
      </c>
      <c r="I19" s="9">
        <f>ROUNDDOWN((('ASIG EXPERIENCIA'!H19)+(((INICIAL/44)*B19)*6)/15),0)</f>
        <v>45394</v>
      </c>
      <c r="J19" s="9">
        <f>ROUNDDOWN((('ASIG EXPERIENCIA'!I19)+(((INICIAL/44)*B19)*7)/15),0)</f>
        <v>52943</v>
      </c>
      <c r="K19" s="9">
        <f>ROUNDDOWN((('ASIG EXPERIENCIA'!J19)+(((INICIAL/44)*B19)*8)/15),0)</f>
        <v>60491</v>
      </c>
      <c r="L19" s="9">
        <f>ROUNDDOWN((('ASIG EXPERIENCIA'!K19)+(((INICIAL/44)*B19)*9)/15),0)</f>
        <v>68038</v>
      </c>
      <c r="M19" s="9">
        <f>ROUNDDOWN((('ASIG EXPERIENCIA'!L19)+(((INICIAL/44)*B19)*10)/15),0)</f>
        <v>75587</v>
      </c>
      <c r="N19" s="9">
        <f>ROUNDDOWN((('ASIG EXPERIENCIA'!M19)+(((INICIAL/44)*B19)*11)/15),0)</f>
        <v>83134</v>
      </c>
      <c r="O19" s="9">
        <f>ROUNDDOWN((('ASIG EXPERIENCIA'!N19)+(((INICIAL/44)*B19)*12)/15),0)</f>
        <v>90682</v>
      </c>
      <c r="P19" s="9">
        <f>ROUNDDOWN((('ASIG EXPERIENCIA'!O19)+(((INICIAL/44)*B19)*13)/15),0)</f>
        <v>98230</v>
      </c>
      <c r="Q19" s="9">
        <f>ROUNDDOWN((('ASIG EXPERIENCIA'!P19)+(((INICIAL/44)*B19)*14)/15),0)</f>
        <v>105778</v>
      </c>
      <c r="R19" s="9">
        <f>ROUNDDOWN((('ASIG EXPERIENCIA'!Q19)+(((INICIAL/44)*B19)*15)/15),0)</f>
        <v>113326</v>
      </c>
    </row>
    <row r="20" spans="1:18" ht="17.45" customHeight="1" thickBot="1" x14ac:dyDescent="0.3">
      <c r="A20" s="11" t="s">
        <v>7</v>
      </c>
      <c r="B20" s="13">
        <v>17</v>
      </c>
      <c r="C20" s="14">
        <f>'RMN-BRP'!B19</f>
        <v>230131.97499999998</v>
      </c>
      <c r="D20" s="9">
        <f>ROUNDDOWN((('ASIG EXPERIENCIA'!C20)+(((INICIAL/44)*B20)*1)/15),0)</f>
        <v>8134</v>
      </c>
      <c r="E20" s="9">
        <f>ROUNDDOWN((('ASIG EXPERIENCIA'!D20)+(((INICIAL/44)*B20)*2)/15),0)</f>
        <v>16153</v>
      </c>
      <c r="F20" s="9">
        <f>ROUNDDOWN((('ASIG EXPERIENCIA'!E20)+(((INICIAL/44)*B20)*3)/15),0)</f>
        <v>24173</v>
      </c>
      <c r="G20" s="9">
        <f>ROUNDDOWN((('ASIG EXPERIENCIA'!F20)+(((INICIAL/44)*B20)*4)/15),0)</f>
        <v>32193</v>
      </c>
      <c r="H20" s="9">
        <f>ROUNDDOWN((('ASIG EXPERIENCIA'!G20)+(((INICIAL/44)*B20)*5)/15),0)</f>
        <v>40213</v>
      </c>
      <c r="I20" s="9">
        <f>ROUNDDOWN((('ASIG EXPERIENCIA'!H20)+(((INICIAL/44)*B20)*6)/15),0)</f>
        <v>48232</v>
      </c>
      <c r="J20" s="9">
        <f>ROUNDDOWN((('ASIG EXPERIENCIA'!I20)+(((INICIAL/44)*B20)*7)/15),0)</f>
        <v>56251</v>
      </c>
      <c r="K20" s="9">
        <f>ROUNDDOWN((('ASIG EXPERIENCIA'!J20)+(((INICIAL/44)*B20)*8)/15),0)</f>
        <v>64272</v>
      </c>
      <c r="L20" s="9">
        <f>ROUNDDOWN((('ASIG EXPERIENCIA'!K20)+(((INICIAL/44)*B20)*9)/15),0)</f>
        <v>72291</v>
      </c>
      <c r="M20" s="9">
        <f>ROUNDDOWN((('ASIG EXPERIENCIA'!L20)+(((INICIAL/44)*B20)*10)/15),0)</f>
        <v>80311</v>
      </c>
      <c r="N20" s="9">
        <f>ROUNDDOWN((('ASIG EXPERIENCIA'!M20)+(((INICIAL/44)*B20)*11)/15),0)</f>
        <v>88330</v>
      </c>
      <c r="O20" s="9">
        <f>ROUNDDOWN((('ASIG EXPERIENCIA'!N20)+(((INICIAL/44)*B20)*12)/15),0)</f>
        <v>96350</v>
      </c>
      <c r="P20" s="9">
        <f>ROUNDDOWN((('ASIG EXPERIENCIA'!O20)+(((INICIAL/44)*B20)*13)/15),0)</f>
        <v>104370</v>
      </c>
      <c r="Q20" s="9">
        <f>ROUNDDOWN((('ASIG EXPERIENCIA'!P20)+(((INICIAL/44)*B20)*14)/15),0)</f>
        <v>112389</v>
      </c>
      <c r="R20" s="9">
        <f>ROUNDDOWN((('ASIG EXPERIENCIA'!Q20)+(((INICIAL/44)*B20)*15)/15),0)</f>
        <v>120408</v>
      </c>
    </row>
    <row r="21" spans="1:18" ht="17.45" customHeight="1" thickBot="1" x14ac:dyDescent="0.3">
      <c r="A21" s="11" t="s">
        <v>7</v>
      </c>
      <c r="B21" s="13">
        <v>18</v>
      </c>
      <c r="C21" s="14">
        <f>'RMN-BRP'!B20</f>
        <v>243669.15</v>
      </c>
      <c r="D21" s="9">
        <f>ROUNDDOWN((('ASIG EXPERIENCIA'!C21)+(((INICIAL/44)*B21)*1)/15),0)</f>
        <v>8613</v>
      </c>
      <c r="E21" s="9">
        <f>ROUNDDOWN((('ASIG EXPERIENCIA'!D21)+(((INICIAL/44)*B21)*2)/15),0)</f>
        <v>17104</v>
      </c>
      <c r="F21" s="9">
        <f>ROUNDDOWN((('ASIG EXPERIENCIA'!E21)+(((INICIAL/44)*B21)*3)/15),0)</f>
        <v>25595</v>
      </c>
      <c r="G21" s="9">
        <f>ROUNDDOWN((('ASIG EXPERIENCIA'!F21)+(((INICIAL/44)*B21)*4)/15),0)</f>
        <v>34086</v>
      </c>
      <c r="H21" s="9">
        <f>ROUNDDOWN((('ASIG EXPERIENCIA'!G21)+(((INICIAL/44)*B21)*5)/15),0)</f>
        <v>42578</v>
      </c>
      <c r="I21" s="9">
        <f>ROUNDDOWN((('ASIG EXPERIENCIA'!H21)+(((INICIAL/44)*B21)*6)/15),0)</f>
        <v>51069</v>
      </c>
      <c r="J21" s="9">
        <f>ROUNDDOWN((('ASIG EXPERIENCIA'!I21)+(((INICIAL/44)*B21)*7)/15),0)</f>
        <v>59561</v>
      </c>
      <c r="K21" s="9">
        <f>ROUNDDOWN((('ASIG EXPERIENCIA'!J21)+(((INICIAL/44)*B21)*8)/15),0)</f>
        <v>68052</v>
      </c>
      <c r="L21" s="9">
        <f>ROUNDDOWN((('ASIG EXPERIENCIA'!K21)+(((INICIAL/44)*B21)*9)/15),0)</f>
        <v>76543</v>
      </c>
      <c r="M21" s="9">
        <f>ROUNDDOWN((('ASIG EXPERIENCIA'!L21)+(((INICIAL/44)*B21)*10)/15),0)</f>
        <v>85035</v>
      </c>
      <c r="N21" s="9">
        <f>ROUNDDOWN((('ASIG EXPERIENCIA'!M21)+(((INICIAL/44)*B21)*11)/15),0)</f>
        <v>93526</v>
      </c>
      <c r="O21" s="9">
        <f>ROUNDDOWN((('ASIG EXPERIENCIA'!N21)+(((INICIAL/44)*B21)*12)/15),0)</f>
        <v>102018</v>
      </c>
      <c r="P21" s="9">
        <f>ROUNDDOWN((('ASIG EXPERIENCIA'!O21)+(((INICIAL/44)*B21)*13)/15),0)</f>
        <v>110509</v>
      </c>
      <c r="Q21" s="9">
        <f>ROUNDDOWN((('ASIG EXPERIENCIA'!P21)+(((INICIAL/44)*B21)*14)/15),0)</f>
        <v>119001</v>
      </c>
      <c r="R21" s="9">
        <f>ROUNDDOWN((('ASIG EXPERIENCIA'!Q21)+(((INICIAL/44)*B21)*15)/15),0)</f>
        <v>127492</v>
      </c>
    </row>
    <row r="22" spans="1:18" ht="17.45" customHeight="1" thickBot="1" x14ac:dyDescent="0.3">
      <c r="A22" s="11" t="s">
        <v>7</v>
      </c>
      <c r="B22" s="13">
        <v>19</v>
      </c>
      <c r="C22" s="14">
        <f>'RMN-BRP'!B21</f>
        <v>257206.32499999998</v>
      </c>
      <c r="D22" s="9">
        <f>ROUNDDOWN((('ASIG EXPERIENCIA'!C22)+(((INICIAL/44)*B22)*1)/15),0)</f>
        <v>9091</v>
      </c>
      <c r="E22" s="9">
        <f>ROUNDDOWN((('ASIG EXPERIENCIA'!D22)+(((INICIAL/44)*B22)*2)/15),0)</f>
        <v>18054</v>
      </c>
      <c r="F22" s="9">
        <f>ROUNDDOWN((('ASIG EXPERIENCIA'!E22)+(((INICIAL/44)*B22)*3)/15),0)</f>
        <v>27017</v>
      </c>
      <c r="G22" s="9">
        <f>ROUNDDOWN((('ASIG EXPERIENCIA'!F22)+(((INICIAL/44)*B22)*4)/15),0)</f>
        <v>35980</v>
      </c>
      <c r="H22" s="9">
        <f>ROUNDDOWN((('ASIG EXPERIENCIA'!G22)+(((INICIAL/44)*B22)*5)/15),0)</f>
        <v>44943</v>
      </c>
      <c r="I22" s="9">
        <f>ROUNDDOWN((('ASIG EXPERIENCIA'!H22)+(((INICIAL/44)*B22)*6)/15),0)</f>
        <v>53907</v>
      </c>
      <c r="J22" s="9">
        <f>ROUNDDOWN((('ASIG EXPERIENCIA'!I22)+(((INICIAL/44)*B22)*7)/15),0)</f>
        <v>62870</v>
      </c>
      <c r="K22" s="9">
        <f>ROUNDDOWN((('ASIG EXPERIENCIA'!J22)+(((INICIAL/44)*B22)*8)/15),0)</f>
        <v>71833</v>
      </c>
      <c r="L22" s="9">
        <f>ROUNDDOWN((('ASIG EXPERIENCIA'!K22)+(((INICIAL/44)*B22)*9)/15),0)</f>
        <v>80796</v>
      </c>
      <c r="M22" s="9">
        <f>ROUNDDOWN((('ASIG EXPERIENCIA'!L22)+(((INICIAL/44)*B22)*10)/15),0)</f>
        <v>89759</v>
      </c>
      <c r="N22" s="9">
        <f>ROUNDDOWN((('ASIG EXPERIENCIA'!M22)+(((INICIAL/44)*B22)*11)/15),0)</f>
        <v>98722</v>
      </c>
      <c r="O22" s="9">
        <f>ROUNDDOWN((('ASIG EXPERIENCIA'!N22)+(((INICIAL/44)*B22)*12)/15),0)</f>
        <v>107686</v>
      </c>
      <c r="P22" s="9">
        <f>ROUNDDOWN((('ASIG EXPERIENCIA'!O22)+(((INICIAL/44)*B22)*13)/15),0)</f>
        <v>116649</v>
      </c>
      <c r="Q22" s="9">
        <f>ROUNDDOWN((('ASIG EXPERIENCIA'!P22)+(((INICIAL/44)*B22)*14)/15),0)</f>
        <v>125612</v>
      </c>
      <c r="R22" s="9">
        <f>ROUNDDOWN((('ASIG EXPERIENCIA'!Q22)+(((INICIAL/44)*B22)*15)/15),0)</f>
        <v>134575</v>
      </c>
    </row>
    <row r="23" spans="1:18" ht="17.45" customHeight="1" thickBot="1" x14ac:dyDescent="0.3">
      <c r="A23" s="11" t="s">
        <v>7</v>
      </c>
      <c r="B23" s="13">
        <v>20</v>
      </c>
      <c r="C23" s="14">
        <f>'RMN-BRP'!B22</f>
        <v>270743.5</v>
      </c>
      <c r="D23" s="9">
        <f>ROUNDDOWN((('ASIG EXPERIENCIA'!C23)+(((INICIAL/44)*B23)*1)/15),0)</f>
        <v>9570</v>
      </c>
      <c r="E23" s="9">
        <f>ROUNDDOWN((('ASIG EXPERIENCIA'!D23)+(((INICIAL/44)*B23)*2)/15),0)</f>
        <v>19004</v>
      </c>
      <c r="F23" s="9">
        <f>ROUNDDOWN((('ASIG EXPERIENCIA'!E23)+(((INICIAL/44)*B23)*3)/15),0)</f>
        <v>28439</v>
      </c>
      <c r="G23" s="9">
        <f>ROUNDDOWN((('ASIG EXPERIENCIA'!F23)+(((INICIAL/44)*B23)*4)/15),0)</f>
        <v>37874</v>
      </c>
      <c r="H23" s="9">
        <f>ROUNDDOWN((('ASIG EXPERIENCIA'!G23)+(((INICIAL/44)*B23)*5)/15),0)</f>
        <v>47309</v>
      </c>
      <c r="I23" s="9">
        <f>ROUNDDOWN((('ASIG EXPERIENCIA'!H23)+(((INICIAL/44)*B23)*6)/15),0)</f>
        <v>56743</v>
      </c>
      <c r="J23" s="9">
        <f>ROUNDDOWN((('ASIG EXPERIENCIA'!I23)+(((INICIAL/44)*B23)*7)/15),0)</f>
        <v>66178</v>
      </c>
      <c r="K23" s="9">
        <f>ROUNDDOWN((('ASIG EXPERIENCIA'!J23)+(((INICIAL/44)*B23)*8)/15),0)</f>
        <v>75614</v>
      </c>
      <c r="L23" s="9">
        <f>ROUNDDOWN((('ASIG EXPERIENCIA'!K23)+(((INICIAL/44)*B23)*9)/15),0)</f>
        <v>85049</v>
      </c>
      <c r="M23" s="9">
        <f>ROUNDDOWN((('ASIG EXPERIENCIA'!L23)+(((INICIAL/44)*B23)*10)/15),0)</f>
        <v>94483</v>
      </c>
      <c r="N23" s="9">
        <f>ROUNDDOWN((('ASIG EXPERIENCIA'!M23)+(((INICIAL/44)*B23)*11)/15),0)</f>
        <v>103918</v>
      </c>
      <c r="O23" s="9">
        <f>ROUNDDOWN((('ASIG EXPERIENCIA'!N23)+(((INICIAL/44)*B23)*12)/15),0)</f>
        <v>113353</v>
      </c>
      <c r="P23" s="9">
        <f>ROUNDDOWN((('ASIG EXPERIENCIA'!O23)+(((INICIAL/44)*B23)*13)/15),0)</f>
        <v>122788</v>
      </c>
      <c r="Q23" s="9">
        <f>ROUNDDOWN((('ASIG EXPERIENCIA'!P23)+(((INICIAL/44)*B23)*14)/15),0)</f>
        <v>132222</v>
      </c>
      <c r="R23" s="9">
        <f>ROUNDDOWN((('ASIG EXPERIENCIA'!Q23)+(((INICIAL/44)*B23)*15)/15),0)</f>
        <v>141657</v>
      </c>
    </row>
    <row r="24" spans="1:18" ht="17.45" customHeight="1" thickBot="1" x14ac:dyDescent="0.3">
      <c r="A24" s="11" t="s">
        <v>7</v>
      </c>
      <c r="B24" s="13">
        <v>21</v>
      </c>
      <c r="C24" s="14">
        <f>'RMN-BRP'!B23</f>
        <v>284280.67499999999</v>
      </c>
      <c r="D24" s="9">
        <f>ROUNDDOWN((('ASIG EXPERIENCIA'!C24)+(((INICIAL/44)*B24)*1)/15),0)</f>
        <v>10048</v>
      </c>
      <c r="E24" s="9">
        <f>ROUNDDOWN((('ASIG EXPERIENCIA'!D24)+(((INICIAL/44)*B24)*2)/15),0)</f>
        <v>19955</v>
      </c>
      <c r="F24" s="9">
        <f>ROUNDDOWN((('ASIG EXPERIENCIA'!E24)+(((INICIAL/44)*B24)*3)/15),0)</f>
        <v>29861</v>
      </c>
      <c r="G24" s="9">
        <f>ROUNDDOWN((('ASIG EXPERIENCIA'!F24)+(((INICIAL/44)*B24)*4)/15),0)</f>
        <v>39768</v>
      </c>
      <c r="H24" s="9">
        <f>ROUNDDOWN((('ASIG EXPERIENCIA'!G24)+(((INICIAL/44)*B24)*5)/15),0)</f>
        <v>49674</v>
      </c>
      <c r="I24" s="9">
        <f>ROUNDDOWN((('ASIG EXPERIENCIA'!H24)+(((INICIAL/44)*B24)*6)/15),0)</f>
        <v>59581</v>
      </c>
      <c r="J24" s="9">
        <f>ROUNDDOWN((('ASIG EXPERIENCIA'!I24)+(((INICIAL/44)*B24)*7)/15),0)</f>
        <v>69487</v>
      </c>
      <c r="K24" s="9">
        <f>ROUNDDOWN((('ASIG EXPERIENCIA'!J24)+(((INICIAL/44)*B24)*8)/15),0)</f>
        <v>79394</v>
      </c>
      <c r="L24" s="9">
        <f>ROUNDDOWN((('ASIG EXPERIENCIA'!K24)+(((INICIAL/44)*B24)*9)/15),0)</f>
        <v>89301</v>
      </c>
      <c r="M24" s="9">
        <f>ROUNDDOWN((('ASIG EXPERIENCIA'!L24)+(((INICIAL/44)*B24)*10)/15),0)</f>
        <v>99207</v>
      </c>
      <c r="N24" s="9">
        <f>ROUNDDOWN((('ASIG EXPERIENCIA'!M24)+(((INICIAL/44)*B24)*11)/15),0)</f>
        <v>109114</v>
      </c>
      <c r="O24" s="9">
        <f>ROUNDDOWN((('ASIG EXPERIENCIA'!N24)+(((INICIAL/44)*B24)*12)/15),0)</f>
        <v>119021</v>
      </c>
      <c r="P24" s="9">
        <f>ROUNDDOWN((('ASIG EXPERIENCIA'!O24)+(((INICIAL/44)*B24)*13)/15),0)</f>
        <v>128928</v>
      </c>
      <c r="Q24" s="9">
        <f>ROUNDDOWN((('ASIG EXPERIENCIA'!P24)+(((INICIAL/44)*B24)*14)/15),0)</f>
        <v>138834</v>
      </c>
      <c r="R24" s="9">
        <f>ROUNDDOWN((('ASIG EXPERIENCIA'!Q24)+(((INICIAL/44)*B24)*15)/15),0)</f>
        <v>148741</v>
      </c>
    </row>
    <row r="25" spans="1:18" ht="17.45" customHeight="1" thickBot="1" x14ac:dyDescent="0.3">
      <c r="A25" s="11" t="s">
        <v>7</v>
      </c>
      <c r="B25" s="13">
        <v>22</v>
      </c>
      <c r="C25" s="14">
        <f>'RMN-BRP'!B24</f>
        <v>297817.84999999998</v>
      </c>
      <c r="D25" s="9">
        <f>ROUNDDOWN((('ASIG EXPERIENCIA'!C25)+(((INICIAL/44)*B25)*1)/15),0)</f>
        <v>10527</v>
      </c>
      <c r="E25" s="9">
        <f>ROUNDDOWN((('ASIG EXPERIENCIA'!D25)+(((INICIAL/44)*B25)*2)/15),0)</f>
        <v>20905</v>
      </c>
      <c r="F25" s="9">
        <f>ROUNDDOWN((('ASIG EXPERIENCIA'!E25)+(((INICIAL/44)*B25)*3)/15),0)</f>
        <v>31283</v>
      </c>
      <c r="G25" s="9">
        <f>ROUNDDOWN((('ASIG EXPERIENCIA'!F25)+(((INICIAL/44)*B25)*4)/15),0)</f>
        <v>41662</v>
      </c>
      <c r="H25" s="9">
        <f>ROUNDDOWN((('ASIG EXPERIENCIA'!G25)+(((INICIAL/44)*B25)*5)/15),0)</f>
        <v>52040</v>
      </c>
      <c r="I25" s="9">
        <f>ROUNDDOWN((('ASIG EXPERIENCIA'!H25)+(((INICIAL/44)*B25)*6)/15),0)</f>
        <v>62418</v>
      </c>
      <c r="J25" s="9">
        <f>ROUNDDOWN((('ASIG EXPERIENCIA'!I25)+(((INICIAL/44)*B25)*7)/15),0)</f>
        <v>72797</v>
      </c>
      <c r="K25" s="9">
        <f>ROUNDDOWN((('ASIG EXPERIENCIA'!J25)+(((INICIAL/44)*B25)*8)/15),0)</f>
        <v>83175</v>
      </c>
      <c r="L25" s="9">
        <f>ROUNDDOWN((('ASIG EXPERIENCIA'!K25)+(((INICIAL/44)*B25)*9)/15),0)</f>
        <v>93553</v>
      </c>
      <c r="M25" s="9">
        <f>ROUNDDOWN((('ASIG EXPERIENCIA'!L25)+(((INICIAL/44)*B25)*10)/15),0)</f>
        <v>103932</v>
      </c>
      <c r="N25" s="9">
        <f>ROUNDDOWN((('ASIG EXPERIENCIA'!M25)+(((INICIAL/44)*B25)*11)/15),0)</f>
        <v>114310</v>
      </c>
      <c r="O25" s="9">
        <f>ROUNDDOWN((('ASIG EXPERIENCIA'!N25)+(((INICIAL/44)*B25)*12)/15),0)</f>
        <v>124688</v>
      </c>
      <c r="P25" s="9">
        <f>ROUNDDOWN((('ASIG EXPERIENCIA'!O25)+(((INICIAL/44)*B25)*13)/15),0)</f>
        <v>135067</v>
      </c>
      <c r="Q25" s="9">
        <f>ROUNDDOWN((('ASIG EXPERIENCIA'!P25)+(((INICIAL/44)*B25)*14)/15),0)</f>
        <v>145445</v>
      </c>
      <c r="R25" s="9">
        <f>ROUNDDOWN((('ASIG EXPERIENCIA'!Q25)+(((INICIAL/44)*B25)*15)/15),0)</f>
        <v>155823</v>
      </c>
    </row>
    <row r="26" spans="1:18" ht="17.45" customHeight="1" thickBot="1" x14ac:dyDescent="0.3">
      <c r="A26" s="11" t="s">
        <v>7</v>
      </c>
      <c r="B26" s="13">
        <v>23</v>
      </c>
      <c r="C26" s="14">
        <f>'RMN-BRP'!B25</f>
        <v>311355.02499999997</v>
      </c>
      <c r="D26" s="9">
        <f>ROUNDDOWN((('ASIG EXPERIENCIA'!C26)+(((INICIAL/44)*B26)*1)/15),0)</f>
        <v>11005</v>
      </c>
      <c r="E26" s="9">
        <f>ROUNDDOWN((('ASIG EXPERIENCIA'!D26)+(((INICIAL/44)*B26)*2)/15),0)</f>
        <v>21855</v>
      </c>
      <c r="F26" s="9">
        <f>ROUNDDOWN((('ASIG EXPERIENCIA'!E26)+(((INICIAL/44)*B26)*3)/15),0)</f>
        <v>32706</v>
      </c>
      <c r="G26" s="9">
        <f>ROUNDDOWN((('ASIG EXPERIENCIA'!F26)+(((INICIAL/44)*B26)*4)/15),0)</f>
        <v>43556</v>
      </c>
      <c r="H26" s="9">
        <f>ROUNDDOWN((('ASIG EXPERIENCIA'!G26)+(((INICIAL/44)*B26)*5)/15),0)</f>
        <v>54406</v>
      </c>
      <c r="I26" s="9">
        <f>ROUNDDOWN((('ASIG EXPERIENCIA'!H26)+(((INICIAL/44)*B26)*6)/15),0)</f>
        <v>65256</v>
      </c>
      <c r="J26" s="9">
        <f>ROUNDDOWN((('ASIG EXPERIENCIA'!I26)+(((INICIAL/44)*B26)*7)/15),0)</f>
        <v>76106</v>
      </c>
      <c r="K26" s="9">
        <f>ROUNDDOWN((('ASIG EXPERIENCIA'!J26)+(((INICIAL/44)*B26)*8)/15),0)</f>
        <v>86956</v>
      </c>
      <c r="L26" s="9">
        <f>ROUNDDOWN((('ASIG EXPERIENCIA'!K26)+(((INICIAL/44)*B26)*9)/15),0)</f>
        <v>97806</v>
      </c>
      <c r="M26" s="9">
        <f>ROUNDDOWN((('ASIG EXPERIENCIA'!L26)+(((INICIAL/44)*B26)*10)/15),0)</f>
        <v>108656</v>
      </c>
      <c r="N26" s="9">
        <f>ROUNDDOWN((('ASIG EXPERIENCIA'!M26)+(((INICIAL/44)*B26)*11)/15),0)</f>
        <v>119507</v>
      </c>
      <c r="O26" s="9">
        <f>ROUNDDOWN((('ASIG EXPERIENCIA'!N26)+(((INICIAL/44)*B26)*12)/15),0)</f>
        <v>130357</v>
      </c>
      <c r="P26" s="9">
        <f>ROUNDDOWN((('ASIG EXPERIENCIA'!O26)+(((INICIAL/44)*B26)*13)/15),0)</f>
        <v>141207</v>
      </c>
      <c r="Q26" s="9">
        <f>ROUNDDOWN((('ASIG EXPERIENCIA'!P26)+(((INICIAL/44)*B26)*14)/15),0)</f>
        <v>152057</v>
      </c>
      <c r="R26" s="9">
        <f>ROUNDDOWN((('ASIG EXPERIENCIA'!Q26)+(((INICIAL/44)*B26)*15)/15),0)</f>
        <v>162907</v>
      </c>
    </row>
    <row r="27" spans="1:18" ht="17.45" customHeight="1" thickBot="1" x14ac:dyDescent="0.3">
      <c r="A27" s="11" t="s">
        <v>7</v>
      </c>
      <c r="B27" s="13">
        <v>24</v>
      </c>
      <c r="C27" s="14">
        <f>'RMN-BRP'!B26</f>
        <v>324892.19999999995</v>
      </c>
      <c r="D27" s="9">
        <f>ROUNDDOWN((('ASIG EXPERIENCIA'!C27)+(((INICIAL/44)*B27)*1)/15),0)</f>
        <v>11483</v>
      </c>
      <c r="E27" s="9">
        <f>ROUNDDOWN((('ASIG EXPERIENCIA'!D27)+(((INICIAL/44)*B27)*2)/15),0)</f>
        <v>22805</v>
      </c>
      <c r="F27" s="9">
        <f>ROUNDDOWN((('ASIG EXPERIENCIA'!E27)+(((INICIAL/44)*B27)*3)/15),0)</f>
        <v>34127</v>
      </c>
      <c r="G27" s="9">
        <f>ROUNDDOWN((('ASIG EXPERIENCIA'!F27)+(((INICIAL/44)*B27)*4)/15),0)</f>
        <v>45449</v>
      </c>
      <c r="H27" s="9">
        <f>ROUNDDOWN((('ASIG EXPERIENCIA'!G27)+(((INICIAL/44)*B27)*5)/15),0)</f>
        <v>56770</v>
      </c>
      <c r="I27" s="9">
        <f>ROUNDDOWN((('ASIG EXPERIENCIA'!H27)+(((INICIAL/44)*B27)*6)/15),0)</f>
        <v>68092</v>
      </c>
      <c r="J27" s="9">
        <f>ROUNDDOWN((('ASIG EXPERIENCIA'!I27)+(((INICIAL/44)*B27)*7)/15),0)</f>
        <v>79414</v>
      </c>
      <c r="K27" s="9">
        <f>ROUNDDOWN((('ASIG EXPERIENCIA'!J27)+(((INICIAL/44)*B27)*8)/15),0)</f>
        <v>90736</v>
      </c>
      <c r="L27" s="9">
        <f>ROUNDDOWN((('ASIG EXPERIENCIA'!K27)+(((INICIAL/44)*B27)*9)/15),0)</f>
        <v>102058</v>
      </c>
      <c r="M27" s="9">
        <f>ROUNDDOWN((('ASIG EXPERIENCIA'!L27)+(((INICIAL/44)*B27)*10)/15),0)</f>
        <v>113380</v>
      </c>
      <c r="N27" s="9">
        <f>ROUNDDOWN((('ASIG EXPERIENCIA'!M27)+(((INICIAL/44)*B27)*11)/15),0)</f>
        <v>124702</v>
      </c>
      <c r="O27" s="9">
        <f>ROUNDDOWN((('ASIG EXPERIENCIA'!N27)+(((INICIAL/44)*B27)*12)/15),0)</f>
        <v>136024</v>
      </c>
      <c r="P27" s="9">
        <f>ROUNDDOWN((('ASIG EXPERIENCIA'!O27)+(((INICIAL/44)*B27)*13)/15),0)</f>
        <v>147346</v>
      </c>
      <c r="Q27" s="9">
        <f>ROUNDDOWN((('ASIG EXPERIENCIA'!P27)+(((INICIAL/44)*B27)*14)/15),0)</f>
        <v>158668</v>
      </c>
      <c r="R27" s="9">
        <f>ROUNDDOWN((('ASIG EXPERIENCIA'!Q27)+(((INICIAL/44)*B27)*15)/15),0)</f>
        <v>169990</v>
      </c>
    </row>
    <row r="28" spans="1:18" ht="17.45" customHeight="1" thickBot="1" x14ac:dyDescent="0.3">
      <c r="A28" s="11" t="s">
        <v>7</v>
      </c>
      <c r="B28" s="13">
        <v>25</v>
      </c>
      <c r="C28" s="14">
        <f>'RMN-BRP'!B27</f>
        <v>338429.375</v>
      </c>
      <c r="D28" s="9">
        <f>ROUNDDOWN((('ASIG EXPERIENCIA'!C28)+(((INICIAL/44)*B28)*1)/15),0)</f>
        <v>11961</v>
      </c>
      <c r="E28" s="9">
        <f>ROUNDDOWN((('ASIG EXPERIENCIA'!D28)+(((INICIAL/44)*B28)*2)/15),0)</f>
        <v>23755</v>
      </c>
      <c r="F28" s="9">
        <f>ROUNDDOWN((('ASIG EXPERIENCIA'!E28)+(((INICIAL/44)*B28)*3)/15),0)</f>
        <v>35549</v>
      </c>
      <c r="G28" s="9">
        <f>ROUNDDOWN((('ASIG EXPERIENCIA'!F28)+(((INICIAL/44)*B28)*4)/15),0)</f>
        <v>47343</v>
      </c>
      <c r="H28" s="9">
        <f>ROUNDDOWN((('ASIG EXPERIENCIA'!G28)+(((INICIAL/44)*B28)*5)/15),0)</f>
        <v>59136</v>
      </c>
      <c r="I28" s="9">
        <f>ROUNDDOWN((('ASIG EXPERIENCIA'!H28)+(((INICIAL/44)*B28)*6)/15),0)</f>
        <v>70930</v>
      </c>
      <c r="J28" s="9">
        <f>ROUNDDOWN((('ASIG EXPERIENCIA'!I28)+(((INICIAL/44)*B28)*7)/15),0)</f>
        <v>82724</v>
      </c>
      <c r="K28" s="9">
        <f>ROUNDDOWN((('ASIG EXPERIENCIA'!J28)+(((INICIAL/44)*B28)*8)/15),0)</f>
        <v>94517</v>
      </c>
      <c r="L28" s="9">
        <f>ROUNDDOWN((('ASIG EXPERIENCIA'!K28)+(((INICIAL/44)*B28)*9)/15),0)</f>
        <v>106311</v>
      </c>
      <c r="M28" s="9">
        <f>ROUNDDOWN((('ASIG EXPERIENCIA'!L28)+(((INICIAL/44)*B28)*10)/15),0)</f>
        <v>118105</v>
      </c>
      <c r="N28" s="9">
        <f>ROUNDDOWN((('ASIG EXPERIENCIA'!M28)+(((INICIAL/44)*B28)*11)/15),0)</f>
        <v>129898</v>
      </c>
      <c r="O28" s="9">
        <f>ROUNDDOWN((('ASIG EXPERIENCIA'!N28)+(((INICIAL/44)*B28)*12)/15),0)</f>
        <v>141691</v>
      </c>
      <c r="P28" s="9">
        <f>ROUNDDOWN((('ASIG EXPERIENCIA'!O28)+(((INICIAL/44)*B28)*13)/15),0)</f>
        <v>153485</v>
      </c>
      <c r="Q28" s="9">
        <f>ROUNDDOWN((('ASIG EXPERIENCIA'!P28)+(((INICIAL/44)*B28)*14)/15),0)</f>
        <v>165278</v>
      </c>
      <c r="R28" s="9">
        <f>ROUNDDOWN((('ASIG EXPERIENCIA'!Q28)+(((INICIAL/44)*B28)*15)/15),0)</f>
        <v>177072</v>
      </c>
    </row>
    <row r="29" spans="1:18" ht="17.45" customHeight="1" thickBot="1" x14ac:dyDescent="0.3">
      <c r="A29" s="11" t="s">
        <v>7</v>
      </c>
      <c r="B29" s="13">
        <v>26</v>
      </c>
      <c r="C29" s="14">
        <f>'RMN-BRP'!B28</f>
        <v>351966.55</v>
      </c>
      <c r="D29" s="9">
        <f>ROUNDDOWN((('ASIG EXPERIENCIA'!C29)+(((INICIAL/44)*B29)*1)/15),0)</f>
        <v>12440</v>
      </c>
      <c r="E29" s="9">
        <f>ROUNDDOWN((('ASIG EXPERIENCIA'!D29)+(((INICIAL/44)*B29)*2)/15),0)</f>
        <v>24705</v>
      </c>
      <c r="F29" s="9">
        <f>ROUNDDOWN((('ASIG EXPERIENCIA'!E29)+(((INICIAL/44)*B29)*3)/15),0)</f>
        <v>36971</v>
      </c>
      <c r="G29" s="9">
        <f>ROUNDDOWN((('ASIG EXPERIENCIA'!F29)+(((INICIAL/44)*B29)*4)/15),0)</f>
        <v>49236</v>
      </c>
      <c r="H29" s="9">
        <f>ROUNDDOWN((('ASIG EXPERIENCIA'!G29)+(((INICIAL/44)*B29)*5)/15),0)</f>
        <v>61502</v>
      </c>
      <c r="I29" s="9">
        <f>ROUNDDOWN((('ASIG EXPERIENCIA'!H29)+(((INICIAL/44)*B29)*6)/15),0)</f>
        <v>73767</v>
      </c>
      <c r="J29" s="9">
        <f>ROUNDDOWN((('ASIG EXPERIENCIA'!I29)+(((INICIAL/44)*B29)*7)/15),0)</f>
        <v>86033</v>
      </c>
      <c r="K29" s="9">
        <f>ROUNDDOWN((('ASIG EXPERIENCIA'!J29)+(((INICIAL/44)*B29)*8)/15),0)</f>
        <v>98297</v>
      </c>
      <c r="L29" s="9">
        <f>ROUNDDOWN((('ASIG EXPERIENCIA'!K29)+(((INICIAL/44)*B29)*9)/15),0)</f>
        <v>110563</v>
      </c>
      <c r="M29" s="9">
        <f>ROUNDDOWN((('ASIG EXPERIENCIA'!L29)+(((INICIAL/44)*B29)*10)/15),0)</f>
        <v>122828</v>
      </c>
      <c r="N29" s="9">
        <f>ROUNDDOWN((('ASIG EXPERIENCIA'!M29)+(((INICIAL/44)*B29)*11)/15),0)</f>
        <v>135094</v>
      </c>
      <c r="O29" s="9">
        <f>ROUNDDOWN((('ASIG EXPERIENCIA'!N29)+(((INICIAL/44)*B29)*12)/15),0)</f>
        <v>147359</v>
      </c>
      <c r="P29" s="9">
        <f>ROUNDDOWN((('ASIG EXPERIENCIA'!O29)+(((INICIAL/44)*B29)*13)/15),0)</f>
        <v>159625</v>
      </c>
      <c r="Q29" s="9">
        <f>ROUNDDOWN((('ASIG EXPERIENCIA'!P29)+(((INICIAL/44)*B29)*14)/15),0)</f>
        <v>171890</v>
      </c>
      <c r="R29" s="9">
        <f>ROUNDDOWN((('ASIG EXPERIENCIA'!Q29)+(((INICIAL/44)*B29)*15)/15),0)</f>
        <v>184156</v>
      </c>
    </row>
    <row r="30" spans="1:18" ht="17.45" customHeight="1" thickBot="1" x14ac:dyDescent="0.3">
      <c r="A30" s="11" t="s">
        <v>7</v>
      </c>
      <c r="B30" s="13">
        <v>27</v>
      </c>
      <c r="C30" s="14">
        <f>'RMN-BRP'!B29</f>
        <v>365503.72499999998</v>
      </c>
      <c r="D30" s="9">
        <f>ROUNDDOWN((('ASIG EXPERIENCIA'!C30)+(((INICIAL/44)*B30)*1)/15),0)</f>
        <v>12919</v>
      </c>
      <c r="E30" s="9">
        <f>ROUNDDOWN((('ASIG EXPERIENCIA'!D30)+(((INICIAL/44)*B30)*2)/15),0)</f>
        <v>25656</v>
      </c>
      <c r="F30" s="9">
        <f>ROUNDDOWN((('ASIG EXPERIENCIA'!E30)+(((INICIAL/44)*B30)*3)/15),0)</f>
        <v>38393</v>
      </c>
      <c r="G30" s="9">
        <f>ROUNDDOWN((('ASIG EXPERIENCIA'!F30)+(((INICIAL/44)*B30)*4)/15),0)</f>
        <v>51130</v>
      </c>
      <c r="H30" s="9">
        <f>ROUNDDOWN((('ASIG EXPERIENCIA'!G30)+(((INICIAL/44)*B30)*5)/15),0)</f>
        <v>63868</v>
      </c>
      <c r="I30" s="9">
        <f>ROUNDDOWN((('ASIG EXPERIENCIA'!H30)+(((INICIAL/44)*B30)*6)/15),0)</f>
        <v>76604</v>
      </c>
      <c r="J30" s="9">
        <f>ROUNDDOWN((('ASIG EXPERIENCIA'!I30)+(((INICIAL/44)*B30)*7)/15),0)</f>
        <v>89341</v>
      </c>
      <c r="K30" s="9">
        <f>ROUNDDOWN((('ASIG EXPERIENCIA'!J30)+(((INICIAL/44)*B30)*8)/15),0)</f>
        <v>102078</v>
      </c>
      <c r="L30" s="9">
        <f>ROUNDDOWN((('ASIG EXPERIENCIA'!K30)+(((INICIAL/44)*B30)*9)/15),0)</f>
        <v>114816</v>
      </c>
      <c r="M30" s="9">
        <f>ROUNDDOWN((('ASIG EXPERIENCIA'!L30)+(((INICIAL/44)*B30)*10)/15),0)</f>
        <v>127553</v>
      </c>
      <c r="N30" s="9">
        <f>ROUNDDOWN((('ASIG EXPERIENCIA'!M30)+(((INICIAL/44)*B30)*11)/15),0)</f>
        <v>140290</v>
      </c>
      <c r="O30" s="9">
        <f>ROUNDDOWN((('ASIG EXPERIENCIA'!N30)+(((INICIAL/44)*B30)*12)/15),0)</f>
        <v>153027</v>
      </c>
      <c r="P30" s="9">
        <f>ROUNDDOWN((('ASIG EXPERIENCIA'!O30)+(((INICIAL/44)*B30)*13)/15),0)</f>
        <v>165764</v>
      </c>
      <c r="Q30" s="9">
        <f>ROUNDDOWN((('ASIG EXPERIENCIA'!P30)+(((INICIAL/44)*B30)*14)/15),0)</f>
        <v>178501</v>
      </c>
      <c r="R30" s="9">
        <f>ROUNDDOWN((('ASIG EXPERIENCIA'!Q30)+(((INICIAL/44)*B30)*15)/15),0)</f>
        <v>191238</v>
      </c>
    </row>
    <row r="31" spans="1:18" ht="17.45" customHeight="1" thickBot="1" x14ac:dyDescent="0.3">
      <c r="A31" s="11" t="s">
        <v>7</v>
      </c>
      <c r="B31" s="13">
        <v>28</v>
      </c>
      <c r="C31" s="14">
        <f>'RMN-BRP'!B30</f>
        <v>379040.89999999997</v>
      </c>
      <c r="D31" s="9">
        <f>ROUNDDOWN((('ASIG EXPERIENCIA'!C31)+(((INICIAL/44)*B31)*1)/15),0)</f>
        <v>13397</v>
      </c>
      <c r="E31" s="9">
        <f>ROUNDDOWN((('ASIG EXPERIENCIA'!D31)+(((INICIAL/44)*B31)*2)/15),0)</f>
        <v>26606</v>
      </c>
      <c r="F31" s="9">
        <f>ROUNDDOWN((('ASIG EXPERIENCIA'!E31)+(((INICIAL/44)*B31)*3)/15),0)</f>
        <v>39815</v>
      </c>
      <c r="G31" s="9">
        <f>ROUNDDOWN((('ASIG EXPERIENCIA'!F31)+(((INICIAL/44)*B31)*4)/15),0)</f>
        <v>53024</v>
      </c>
      <c r="H31" s="9">
        <f>ROUNDDOWN((('ASIG EXPERIENCIA'!G31)+(((INICIAL/44)*B31)*5)/15),0)</f>
        <v>66232</v>
      </c>
      <c r="I31" s="9">
        <f>ROUNDDOWN((('ASIG EXPERIENCIA'!H31)+(((INICIAL/44)*B31)*6)/15),0)</f>
        <v>79441</v>
      </c>
      <c r="J31" s="9">
        <f>ROUNDDOWN((('ASIG EXPERIENCIA'!I31)+(((INICIAL/44)*B31)*7)/15),0)</f>
        <v>92650</v>
      </c>
      <c r="K31" s="9">
        <f>ROUNDDOWN((('ASIG EXPERIENCIA'!J31)+(((INICIAL/44)*B31)*8)/15),0)</f>
        <v>105860</v>
      </c>
      <c r="L31" s="9">
        <f>ROUNDDOWN((('ASIG EXPERIENCIA'!K31)+(((INICIAL/44)*B31)*9)/15),0)</f>
        <v>119069</v>
      </c>
      <c r="M31" s="9">
        <f>ROUNDDOWN((('ASIG EXPERIENCIA'!L31)+(((INICIAL/44)*B31)*10)/15),0)</f>
        <v>132277</v>
      </c>
      <c r="N31" s="9">
        <f>ROUNDDOWN((('ASIG EXPERIENCIA'!M31)+(((INICIAL/44)*B31)*11)/15),0)</f>
        <v>145486</v>
      </c>
      <c r="O31" s="9">
        <f>ROUNDDOWN((('ASIG EXPERIENCIA'!N31)+(((INICIAL/44)*B31)*12)/15),0)</f>
        <v>158695</v>
      </c>
      <c r="P31" s="9">
        <f>ROUNDDOWN((('ASIG EXPERIENCIA'!O31)+(((INICIAL/44)*B31)*13)/15),0)</f>
        <v>171904</v>
      </c>
      <c r="Q31" s="9">
        <f>ROUNDDOWN((('ASIG EXPERIENCIA'!P31)+(((INICIAL/44)*B31)*14)/15),0)</f>
        <v>185112</v>
      </c>
      <c r="R31" s="9">
        <f>ROUNDDOWN((('ASIG EXPERIENCIA'!Q31)+(((INICIAL/44)*B31)*15)/15),0)</f>
        <v>198321</v>
      </c>
    </row>
    <row r="32" spans="1:18" ht="17.45" customHeight="1" thickBot="1" x14ac:dyDescent="0.3">
      <c r="A32" s="11" t="s">
        <v>7</v>
      </c>
      <c r="B32" s="13">
        <v>29</v>
      </c>
      <c r="C32" s="14">
        <f>'RMN-BRP'!B31</f>
        <v>392578.07499999995</v>
      </c>
      <c r="D32" s="9">
        <f>ROUNDDOWN((('ASIG EXPERIENCIA'!C32)+(((INICIAL/44)*B32)*1)/15),0)</f>
        <v>13876</v>
      </c>
      <c r="E32" s="9">
        <f>ROUNDDOWN((('ASIG EXPERIENCIA'!D32)+(((INICIAL/44)*B32)*2)/15),0)</f>
        <v>27556</v>
      </c>
      <c r="F32" s="9">
        <f>ROUNDDOWN((('ASIG EXPERIENCIA'!E32)+(((INICIAL/44)*B32)*3)/15),0)</f>
        <v>41237</v>
      </c>
      <c r="G32" s="9">
        <f>ROUNDDOWN((('ASIG EXPERIENCIA'!F32)+(((INICIAL/44)*B32)*4)/15),0)</f>
        <v>54917</v>
      </c>
      <c r="H32" s="9">
        <f>ROUNDDOWN((('ASIG EXPERIENCIA'!G32)+(((INICIAL/44)*B32)*5)/15),0)</f>
        <v>68598</v>
      </c>
      <c r="I32" s="9">
        <f>ROUNDDOWN((('ASIG EXPERIENCIA'!H32)+(((INICIAL/44)*B32)*6)/15),0)</f>
        <v>82279</v>
      </c>
      <c r="J32" s="9">
        <f>ROUNDDOWN((('ASIG EXPERIENCIA'!I32)+(((INICIAL/44)*B32)*7)/15),0)</f>
        <v>95960</v>
      </c>
      <c r="K32" s="9">
        <f>ROUNDDOWN((('ASIG EXPERIENCIA'!J32)+(((INICIAL/44)*B32)*8)/15),0)</f>
        <v>109640</v>
      </c>
      <c r="L32" s="9">
        <f>ROUNDDOWN((('ASIG EXPERIENCIA'!K32)+(((INICIAL/44)*B32)*9)/15),0)</f>
        <v>123320</v>
      </c>
      <c r="M32" s="9">
        <f>ROUNDDOWN((('ASIG EXPERIENCIA'!L32)+(((INICIAL/44)*B32)*10)/15),0)</f>
        <v>137001</v>
      </c>
      <c r="N32" s="9">
        <f>ROUNDDOWN((('ASIG EXPERIENCIA'!M32)+(((INICIAL/44)*B32)*11)/15),0)</f>
        <v>150682</v>
      </c>
      <c r="O32" s="9">
        <f>ROUNDDOWN((('ASIG EXPERIENCIA'!N32)+(((INICIAL/44)*B32)*12)/15),0)</f>
        <v>164362</v>
      </c>
      <c r="P32" s="9">
        <f>ROUNDDOWN((('ASIG EXPERIENCIA'!O32)+(((INICIAL/44)*B32)*13)/15),0)</f>
        <v>178043</v>
      </c>
      <c r="Q32" s="9">
        <f>ROUNDDOWN((('ASIG EXPERIENCIA'!P32)+(((INICIAL/44)*B32)*14)/15),0)</f>
        <v>191724</v>
      </c>
      <c r="R32" s="9">
        <f>ROUNDDOWN((('ASIG EXPERIENCIA'!Q32)+(((INICIAL/44)*B32)*15)/15),0)</f>
        <v>205405</v>
      </c>
    </row>
    <row r="33" spans="1:18" ht="17.45" customHeight="1" thickBot="1" x14ac:dyDescent="0.3">
      <c r="A33" s="11" t="s">
        <v>7</v>
      </c>
      <c r="B33" s="13">
        <v>30</v>
      </c>
      <c r="C33" s="14">
        <f>'RMN-BRP'!B32</f>
        <v>406115.25</v>
      </c>
      <c r="D33" s="9">
        <f>ROUNDDOWN((('ASIG EXPERIENCIA'!C33)+(((INICIAL/44)*B33)*1)/15),0)</f>
        <v>14354</v>
      </c>
      <c r="E33" s="9">
        <f>ROUNDDOWN((('ASIG EXPERIENCIA'!D33)+(((INICIAL/44)*B33)*2)/15),0)</f>
        <v>28507</v>
      </c>
      <c r="F33" s="9">
        <f>ROUNDDOWN((('ASIG EXPERIENCIA'!E33)+(((INICIAL/44)*B33)*3)/15),0)</f>
        <v>42659</v>
      </c>
      <c r="G33" s="9">
        <f>ROUNDDOWN((('ASIG EXPERIENCIA'!F33)+(((INICIAL/44)*B33)*4)/15),0)</f>
        <v>56811</v>
      </c>
      <c r="H33" s="9">
        <f>ROUNDDOWN((('ASIG EXPERIENCIA'!G33)+(((INICIAL/44)*B33)*5)/15),0)</f>
        <v>70964</v>
      </c>
      <c r="I33" s="9">
        <f>ROUNDDOWN((('ASIG EXPERIENCIA'!H33)+(((INICIAL/44)*B33)*6)/15),0)</f>
        <v>85116</v>
      </c>
      <c r="J33" s="9">
        <f>ROUNDDOWN((('ASIG EXPERIENCIA'!I33)+(((INICIAL/44)*B33)*7)/15),0)</f>
        <v>99268</v>
      </c>
      <c r="K33" s="9">
        <f>ROUNDDOWN((('ASIG EXPERIENCIA'!J33)+(((INICIAL/44)*B33)*8)/15),0)</f>
        <v>113421</v>
      </c>
      <c r="L33" s="9">
        <f>ROUNDDOWN((('ASIG EXPERIENCIA'!K33)+(((INICIAL/44)*B33)*9)/15),0)</f>
        <v>127573</v>
      </c>
      <c r="M33" s="9">
        <f>ROUNDDOWN((('ASIG EXPERIENCIA'!L33)+(((INICIAL/44)*B33)*10)/15),0)</f>
        <v>141725</v>
      </c>
      <c r="N33" s="9">
        <f>ROUNDDOWN((('ASIG EXPERIENCIA'!M33)+(((INICIAL/44)*B33)*11)/15),0)</f>
        <v>155878</v>
      </c>
      <c r="O33" s="9">
        <f>ROUNDDOWN((('ASIG EXPERIENCIA'!N33)+(((INICIAL/44)*B33)*12)/15),0)</f>
        <v>170030</v>
      </c>
      <c r="P33" s="9">
        <f>ROUNDDOWN((('ASIG EXPERIENCIA'!O33)+(((INICIAL/44)*B33)*13)/15),0)</f>
        <v>184183</v>
      </c>
      <c r="Q33" s="9">
        <f>ROUNDDOWN((('ASIG EXPERIENCIA'!P33)+(((INICIAL/44)*B33)*14)/15),0)</f>
        <v>198334</v>
      </c>
      <c r="R33" s="9">
        <f>ROUNDDOWN((('ASIG EXPERIENCIA'!Q33)+(((INICIAL/44)*B33)*15)/15),0)</f>
        <v>212487</v>
      </c>
    </row>
    <row r="34" spans="1:18" ht="17.45" customHeight="1" thickBot="1" x14ac:dyDescent="0.3">
      <c r="A34" s="11" t="s">
        <v>7</v>
      </c>
      <c r="B34" s="13">
        <v>31</v>
      </c>
      <c r="C34" s="14">
        <f>'RMN-BRP'!B33</f>
        <v>419652.42499999999</v>
      </c>
      <c r="D34" s="9">
        <f>ROUNDDOWN((('ASIG EXPERIENCIA'!C34)+(((INICIAL/44)*B34)*1)/15),0)</f>
        <v>14833</v>
      </c>
      <c r="E34" s="9">
        <f>ROUNDDOWN((('ASIG EXPERIENCIA'!D34)+(((INICIAL/44)*B34)*2)/15),0)</f>
        <v>29457</v>
      </c>
      <c r="F34" s="9">
        <f>ROUNDDOWN((('ASIG EXPERIENCIA'!E34)+(((INICIAL/44)*B34)*3)/15),0)</f>
        <v>44081</v>
      </c>
      <c r="G34" s="9">
        <f>ROUNDDOWN((('ASIG EXPERIENCIA'!F34)+(((INICIAL/44)*B34)*4)/15),0)</f>
        <v>58705</v>
      </c>
      <c r="H34" s="9">
        <f>ROUNDDOWN((('ASIG EXPERIENCIA'!G34)+(((INICIAL/44)*B34)*5)/15),0)</f>
        <v>73329</v>
      </c>
      <c r="I34" s="9">
        <f>ROUNDDOWN((('ASIG EXPERIENCIA'!H34)+(((INICIAL/44)*B34)*6)/15),0)</f>
        <v>87953</v>
      </c>
      <c r="J34" s="9">
        <f>ROUNDDOWN((('ASIG EXPERIENCIA'!I34)+(((INICIAL/44)*B34)*7)/15),0)</f>
        <v>102577</v>
      </c>
      <c r="K34" s="9">
        <f>ROUNDDOWN((('ASIG EXPERIENCIA'!J34)+(((INICIAL/44)*B34)*8)/15),0)</f>
        <v>117202</v>
      </c>
      <c r="L34" s="9">
        <f>ROUNDDOWN((('ASIG EXPERIENCIA'!K34)+(((INICIAL/44)*B34)*9)/15),0)</f>
        <v>131825</v>
      </c>
      <c r="M34" s="9">
        <f>ROUNDDOWN((('ASIG EXPERIENCIA'!L34)+(((INICIAL/44)*B34)*10)/15),0)</f>
        <v>146450</v>
      </c>
      <c r="N34" s="9">
        <f>ROUNDDOWN((('ASIG EXPERIENCIA'!M34)+(((INICIAL/44)*B34)*11)/15),0)</f>
        <v>161074</v>
      </c>
      <c r="O34" s="9">
        <f>ROUNDDOWN((('ASIG EXPERIENCIA'!N34)+(((INICIAL/44)*B34)*12)/15),0)</f>
        <v>175697</v>
      </c>
      <c r="P34" s="9">
        <f>ROUNDDOWN((('ASIG EXPERIENCIA'!O34)+(((INICIAL/44)*B34)*13)/15),0)</f>
        <v>190322</v>
      </c>
      <c r="Q34" s="9">
        <f>ROUNDDOWN((('ASIG EXPERIENCIA'!P34)+(((INICIAL/44)*B34)*14)/15),0)</f>
        <v>204946</v>
      </c>
      <c r="R34" s="9">
        <f>ROUNDDOWN((('ASIG EXPERIENCIA'!Q34)+(((INICIAL/44)*B34)*15)/15),0)</f>
        <v>219570</v>
      </c>
    </row>
    <row r="35" spans="1:18" ht="17.45" customHeight="1" thickBot="1" x14ac:dyDescent="0.3">
      <c r="A35" s="11" t="s">
        <v>7</v>
      </c>
      <c r="B35" s="13">
        <v>32</v>
      </c>
      <c r="C35" s="14">
        <f>'RMN-BRP'!B34</f>
        <v>433189.6</v>
      </c>
      <c r="D35" s="9">
        <f>ROUNDDOWN((('ASIG EXPERIENCIA'!C35)+(((INICIAL/44)*B35)*1)/15),0)</f>
        <v>15311</v>
      </c>
      <c r="E35" s="9">
        <f>ROUNDDOWN((('ASIG EXPERIENCIA'!D35)+(((INICIAL/44)*B35)*2)/15),0)</f>
        <v>30408</v>
      </c>
      <c r="F35" s="9">
        <f>ROUNDDOWN((('ASIG EXPERIENCIA'!E35)+(((INICIAL/44)*B35)*3)/15),0)</f>
        <v>45503</v>
      </c>
      <c r="G35" s="9">
        <f>ROUNDDOWN((('ASIG EXPERIENCIA'!F35)+(((INICIAL/44)*B35)*4)/15),0)</f>
        <v>60599</v>
      </c>
      <c r="H35" s="9">
        <f>ROUNDDOWN((('ASIG EXPERIENCIA'!G35)+(((INICIAL/44)*B35)*5)/15),0)</f>
        <v>75695</v>
      </c>
      <c r="I35" s="9">
        <f>ROUNDDOWN((('ASIG EXPERIENCIA'!H35)+(((INICIAL/44)*B35)*6)/15),0)</f>
        <v>90790</v>
      </c>
      <c r="J35" s="9">
        <f>ROUNDDOWN((('ASIG EXPERIENCIA'!I35)+(((INICIAL/44)*B35)*7)/15),0)</f>
        <v>105887</v>
      </c>
      <c r="K35" s="9">
        <f>ROUNDDOWN((('ASIG EXPERIENCIA'!J35)+(((INICIAL/44)*B35)*8)/15),0)</f>
        <v>120982</v>
      </c>
      <c r="L35" s="9">
        <f>ROUNDDOWN((('ASIG EXPERIENCIA'!K35)+(((INICIAL/44)*B35)*9)/15),0)</f>
        <v>136078</v>
      </c>
      <c r="M35" s="9">
        <f>ROUNDDOWN((('ASIG EXPERIENCIA'!L35)+(((INICIAL/44)*B35)*10)/15),0)</f>
        <v>151174</v>
      </c>
      <c r="N35" s="9">
        <f>ROUNDDOWN((('ASIG EXPERIENCIA'!M35)+(((INICIAL/44)*B35)*11)/15),0)</f>
        <v>166269</v>
      </c>
      <c r="O35" s="9">
        <f>ROUNDDOWN((('ASIG EXPERIENCIA'!N35)+(((INICIAL/44)*B35)*12)/15),0)</f>
        <v>181366</v>
      </c>
      <c r="P35" s="9">
        <f>ROUNDDOWN((('ASIG EXPERIENCIA'!O35)+(((INICIAL/44)*B35)*13)/15),0)</f>
        <v>196461</v>
      </c>
      <c r="Q35" s="9">
        <f>ROUNDDOWN((('ASIG EXPERIENCIA'!P35)+(((INICIAL/44)*B35)*14)/15),0)</f>
        <v>211557</v>
      </c>
      <c r="R35" s="9">
        <f>ROUNDDOWN((('ASIG EXPERIENCIA'!Q35)+(((INICIAL/44)*B35)*15)/15),0)</f>
        <v>226653</v>
      </c>
    </row>
    <row r="36" spans="1:18" ht="17.45" customHeight="1" thickBot="1" x14ac:dyDescent="0.3">
      <c r="A36" s="11" t="s">
        <v>7</v>
      </c>
      <c r="B36" s="13">
        <v>33</v>
      </c>
      <c r="C36" s="14">
        <f>'RMN-BRP'!B35</f>
        <v>446726.77499999997</v>
      </c>
      <c r="D36" s="9">
        <f>ROUNDDOWN((('ASIG EXPERIENCIA'!C36)+(((INICIAL/44)*B36)*1)/15),0)</f>
        <v>15790</v>
      </c>
      <c r="E36" s="9">
        <f>ROUNDDOWN((('ASIG EXPERIENCIA'!D36)+(((INICIAL/44)*B36)*2)/15),0)</f>
        <v>31358</v>
      </c>
      <c r="F36" s="9">
        <f>ROUNDDOWN((('ASIG EXPERIENCIA'!E36)+(((INICIAL/44)*B36)*3)/15),0)</f>
        <v>46925</v>
      </c>
      <c r="G36" s="9">
        <f>ROUNDDOWN((('ASIG EXPERIENCIA'!F36)+(((INICIAL/44)*B36)*4)/15),0)</f>
        <v>62493</v>
      </c>
      <c r="H36" s="9">
        <f>ROUNDDOWN((('ASIG EXPERIENCIA'!G36)+(((INICIAL/44)*B36)*5)/15),0)</f>
        <v>78060</v>
      </c>
      <c r="I36" s="9">
        <f>ROUNDDOWN((('ASIG EXPERIENCIA'!H36)+(((INICIAL/44)*B36)*6)/15),0)</f>
        <v>93628</v>
      </c>
      <c r="J36" s="9">
        <f>ROUNDDOWN((('ASIG EXPERIENCIA'!I36)+(((INICIAL/44)*B36)*7)/15),0)</f>
        <v>109195</v>
      </c>
      <c r="K36" s="9">
        <f>ROUNDDOWN((('ASIG EXPERIENCIA'!J36)+(((INICIAL/44)*B36)*8)/15),0)</f>
        <v>124763</v>
      </c>
      <c r="L36" s="9">
        <f>ROUNDDOWN((('ASIG EXPERIENCIA'!K36)+(((INICIAL/44)*B36)*9)/15),0)</f>
        <v>140331</v>
      </c>
      <c r="M36" s="9">
        <f>ROUNDDOWN((('ASIG EXPERIENCIA'!L36)+(((INICIAL/44)*B36)*10)/15),0)</f>
        <v>155898</v>
      </c>
      <c r="N36" s="9">
        <f>ROUNDDOWN((('ASIG EXPERIENCIA'!M36)+(((INICIAL/44)*B36)*11)/15),0)</f>
        <v>171466</v>
      </c>
      <c r="O36" s="9">
        <f>ROUNDDOWN((('ASIG EXPERIENCIA'!N36)+(((INICIAL/44)*B36)*12)/15),0)</f>
        <v>187033</v>
      </c>
      <c r="P36" s="9">
        <f>ROUNDDOWN((('ASIG EXPERIENCIA'!O36)+(((INICIAL/44)*B36)*13)/15),0)</f>
        <v>202601</v>
      </c>
      <c r="Q36" s="9">
        <f>ROUNDDOWN((('ASIG EXPERIENCIA'!P36)+(((INICIAL/44)*B36)*14)/15),0)</f>
        <v>218168</v>
      </c>
      <c r="R36" s="9">
        <f>ROUNDDOWN((('ASIG EXPERIENCIA'!Q36)+(((INICIAL/44)*B36)*15)/15),0)</f>
        <v>233736</v>
      </c>
    </row>
    <row r="37" spans="1:18" ht="17.45" customHeight="1" thickBot="1" x14ac:dyDescent="0.3">
      <c r="A37" s="11" t="s">
        <v>7</v>
      </c>
      <c r="B37" s="13">
        <v>34</v>
      </c>
      <c r="C37" s="14">
        <f>'RMN-BRP'!B36</f>
        <v>460263.94999999995</v>
      </c>
      <c r="D37" s="9">
        <f>ROUNDDOWN((('ASIG EXPERIENCIA'!C37)+(((INICIAL/44)*B37)*1)/15),0)</f>
        <v>16268</v>
      </c>
      <c r="E37" s="9">
        <f>ROUNDDOWN((('ASIG EXPERIENCIA'!D37)+(((INICIAL/44)*B37)*2)/15),0)</f>
        <v>32308</v>
      </c>
      <c r="F37" s="9">
        <f>ROUNDDOWN((('ASIG EXPERIENCIA'!E37)+(((INICIAL/44)*B37)*3)/15),0)</f>
        <v>48347</v>
      </c>
      <c r="G37" s="9">
        <f>ROUNDDOWN((('ASIG EXPERIENCIA'!F37)+(((INICIAL/44)*B37)*4)/15),0)</f>
        <v>64387</v>
      </c>
      <c r="H37" s="9">
        <f>ROUNDDOWN((('ASIG EXPERIENCIA'!G37)+(((INICIAL/44)*B37)*5)/15),0)</f>
        <v>80426</v>
      </c>
      <c r="I37" s="9">
        <f>ROUNDDOWN((('ASIG EXPERIENCIA'!H37)+(((INICIAL/44)*B37)*6)/15),0)</f>
        <v>96465</v>
      </c>
      <c r="J37" s="9">
        <f>ROUNDDOWN((('ASIG EXPERIENCIA'!I37)+(((INICIAL/44)*B37)*7)/15),0)</f>
        <v>112504</v>
      </c>
      <c r="K37" s="9">
        <f>ROUNDDOWN((('ASIG EXPERIENCIA'!J37)+(((INICIAL/44)*B37)*8)/15),0)</f>
        <v>128544</v>
      </c>
      <c r="L37" s="9">
        <f>ROUNDDOWN((('ASIG EXPERIENCIA'!K37)+(((INICIAL/44)*B37)*9)/15),0)</f>
        <v>144583</v>
      </c>
      <c r="M37" s="9">
        <f>ROUNDDOWN((('ASIG EXPERIENCIA'!L37)+(((INICIAL/44)*B37)*10)/15),0)</f>
        <v>160623</v>
      </c>
      <c r="N37" s="9">
        <f>ROUNDDOWN((('ASIG EXPERIENCIA'!M37)+(((INICIAL/44)*B37)*11)/15),0)</f>
        <v>176661</v>
      </c>
      <c r="O37" s="9">
        <f>ROUNDDOWN((('ASIG EXPERIENCIA'!N37)+(((INICIAL/44)*B37)*12)/15),0)</f>
        <v>192701</v>
      </c>
      <c r="P37" s="9">
        <f>ROUNDDOWN((('ASIG EXPERIENCIA'!O37)+(((INICIAL/44)*B37)*13)/15),0)</f>
        <v>208740</v>
      </c>
      <c r="Q37" s="9">
        <f>ROUNDDOWN((('ASIG EXPERIENCIA'!P37)+(((INICIAL/44)*B37)*14)/15),0)</f>
        <v>224780</v>
      </c>
      <c r="R37" s="9">
        <f>ROUNDDOWN((('ASIG EXPERIENCIA'!Q37)+(((INICIAL/44)*B37)*15)/15),0)</f>
        <v>240818</v>
      </c>
    </row>
    <row r="38" spans="1:18" ht="17.45" customHeight="1" thickBot="1" x14ac:dyDescent="0.3">
      <c r="A38" s="11" t="s">
        <v>7</v>
      </c>
      <c r="B38" s="13">
        <v>35</v>
      </c>
      <c r="C38" s="14">
        <f>'RMN-BRP'!B37</f>
        <v>473801.125</v>
      </c>
      <c r="D38" s="9">
        <f>ROUNDDOWN((('ASIG EXPERIENCIA'!C38)+(((INICIAL/44)*B38)*1)/15),0)</f>
        <v>16747</v>
      </c>
      <c r="E38" s="9">
        <f>ROUNDDOWN((('ASIG EXPERIENCIA'!D38)+(((INICIAL/44)*B38)*2)/15),0)</f>
        <v>33258</v>
      </c>
      <c r="F38" s="9">
        <f>ROUNDDOWN((('ASIG EXPERIENCIA'!E38)+(((INICIAL/44)*B38)*3)/15),0)</f>
        <v>49769</v>
      </c>
      <c r="G38" s="9">
        <f>ROUNDDOWN((('ASIG EXPERIENCIA'!F38)+(((INICIAL/44)*B38)*4)/15),0)</f>
        <v>66280</v>
      </c>
      <c r="H38" s="9">
        <f>ROUNDDOWN((('ASIG EXPERIENCIA'!G38)+(((INICIAL/44)*B38)*5)/15),0)</f>
        <v>82791</v>
      </c>
      <c r="I38" s="9">
        <f>ROUNDDOWN((('ASIG EXPERIENCIA'!H38)+(((INICIAL/44)*B38)*6)/15),0)</f>
        <v>99302</v>
      </c>
      <c r="J38" s="9">
        <f>ROUNDDOWN((('ASIG EXPERIENCIA'!I38)+(((INICIAL/44)*B38)*7)/15),0)</f>
        <v>115813</v>
      </c>
      <c r="K38" s="9">
        <f>ROUNDDOWN((('ASIG EXPERIENCIA'!J38)+(((INICIAL/44)*B38)*8)/15),0)</f>
        <v>132324</v>
      </c>
      <c r="L38" s="9">
        <f>ROUNDDOWN((('ASIG EXPERIENCIA'!K38)+(((INICIAL/44)*B38)*9)/15),0)</f>
        <v>148836</v>
      </c>
      <c r="M38" s="9">
        <f>ROUNDDOWN((('ASIG EXPERIENCIA'!L38)+(((INICIAL/44)*B38)*10)/15),0)</f>
        <v>165346</v>
      </c>
      <c r="N38" s="9">
        <f>ROUNDDOWN((('ASIG EXPERIENCIA'!M38)+(((INICIAL/44)*B38)*11)/15),0)</f>
        <v>181858</v>
      </c>
      <c r="O38" s="9">
        <f>ROUNDDOWN((('ASIG EXPERIENCIA'!N38)+(((INICIAL/44)*B38)*12)/15),0)</f>
        <v>198368</v>
      </c>
      <c r="P38" s="9">
        <f>ROUNDDOWN((('ASIG EXPERIENCIA'!O38)+(((INICIAL/44)*B38)*13)/15),0)</f>
        <v>214880</v>
      </c>
      <c r="Q38" s="9">
        <f>ROUNDDOWN((('ASIG EXPERIENCIA'!P38)+(((INICIAL/44)*B38)*14)/15),0)</f>
        <v>231390</v>
      </c>
      <c r="R38" s="9">
        <f>ROUNDDOWN((('ASIG EXPERIENCIA'!Q38)+(((INICIAL/44)*B38)*15)/15),0)</f>
        <v>247902</v>
      </c>
    </row>
    <row r="39" spans="1:18" ht="17.45" customHeight="1" thickBot="1" x14ac:dyDescent="0.3">
      <c r="A39" s="11" t="s">
        <v>7</v>
      </c>
      <c r="B39" s="13">
        <v>36</v>
      </c>
      <c r="C39" s="14">
        <f>'RMN-BRP'!B38</f>
        <v>487338.3</v>
      </c>
      <c r="D39" s="9">
        <f>ROUNDDOWN((('ASIG EXPERIENCIA'!C39)+(((INICIAL/44)*B39)*1)/15),0)</f>
        <v>17226</v>
      </c>
      <c r="E39" s="9">
        <f>ROUNDDOWN((('ASIG EXPERIENCIA'!D39)+(((INICIAL/44)*B39)*2)/15),0)</f>
        <v>34208</v>
      </c>
      <c r="F39" s="9">
        <f>ROUNDDOWN((('ASIG EXPERIENCIA'!E39)+(((INICIAL/44)*B39)*3)/15),0)</f>
        <v>51191</v>
      </c>
      <c r="G39" s="9">
        <f>ROUNDDOWN((('ASIG EXPERIENCIA'!F39)+(((INICIAL/44)*B39)*4)/15),0)</f>
        <v>68174</v>
      </c>
      <c r="H39" s="9">
        <f>ROUNDDOWN((('ASIG EXPERIENCIA'!G39)+(((INICIAL/44)*B39)*5)/15),0)</f>
        <v>85157</v>
      </c>
      <c r="I39" s="9">
        <f>ROUNDDOWN((('ASIG EXPERIENCIA'!H39)+(((INICIAL/44)*B39)*6)/15),0)</f>
        <v>102139</v>
      </c>
      <c r="J39" s="9">
        <f>ROUNDDOWN((('ASIG EXPERIENCIA'!I39)+(((INICIAL/44)*B39)*7)/15),0)</f>
        <v>119123</v>
      </c>
      <c r="K39" s="9">
        <f>ROUNDDOWN((('ASIG EXPERIENCIA'!J39)+(((INICIAL/44)*B39)*8)/15),0)</f>
        <v>136105</v>
      </c>
      <c r="L39" s="9">
        <f>ROUNDDOWN((('ASIG EXPERIENCIA'!K39)+(((INICIAL/44)*B39)*9)/15),0)</f>
        <v>153087</v>
      </c>
      <c r="M39" s="9">
        <f>ROUNDDOWN((('ASIG EXPERIENCIA'!L39)+(((INICIAL/44)*B39)*10)/15),0)</f>
        <v>170071</v>
      </c>
      <c r="N39" s="9">
        <f>ROUNDDOWN((('ASIG EXPERIENCIA'!M39)+(((INICIAL/44)*B39)*11)/15),0)</f>
        <v>187053</v>
      </c>
      <c r="O39" s="9">
        <f>ROUNDDOWN((('ASIG EXPERIENCIA'!N39)+(((INICIAL/44)*B39)*12)/15),0)</f>
        <v>204037</v>
      </c>
      <c r="P39" s="9">
        <f>ROUNDDOWN((('ASIG EXPERIENCIA'!O39)+(((INICIAL/44)*B39)*13)/15),0)</f>
        <v>221019</v>
      </c>
      <c r="Q39" s="9">
        <f>ROUNDDOWN((('ASIG EXPERIENCIA'!P39)+(((INICIAL/44)*B39)*14)/15),0)</f>
        <v>238002</v>
      </c>
      <c r="R39" s="9">
        <f>ROUNDDOWN((('ASIG EXPERIENCIA'!Q39)+(((INICIAL/44)*B39)*15)/15),0)</f>
        <v>254985</v>
      </c>
    </row>
    <row r="40" spans="1:18" ht="17.45" customHeight="1" thickBot="1" x14ac:dyDescent="0.3">
      <c r="A40" s="11" t="s">
        <v>7</v>
      </c>
      <c r="B40" s="13">
        <v>37</v>
      </c>
      <c r="C40" s="14">
        <f>'RMN-BRP'!B39</f>
        <v>500875.47499999998</v>
      </c>
      <c r="D40" s="9">
        <f>ROUNDDOWN((('ASIG EXPERIENCIA'!C40)+(((INICIAL/44)*B40)*1)/15),0)</f>
        <v>17704</v>
      </c>
      <c r="E40" s="9">
        <f>ROUNDDOWN((('ASIG EXPERIENCIA'!D40)+(((INICIAL/44)*B40)*2)/15),0)</f>
        <v>35158</v>
      </c>
      <c r="F40" s="9">
        <f>ROUNDDOWN((('ASIG EXPERIENCIA'!E40)+(((INICIAL/44)*B40)*3)/15),0)</f>
        <v>52613</v>
      </c>
      <c r="G40" s="9">
        <f>ROUNDDOWN((('ASIG EXPERIENCIA'!F40)+(((INICIAL/44)*B40)*4)/15),0)</f>
        <v>70068</v>
      </c>
      <c r="H40" s="9">
        <f>ROUNDDOWN((('ASIG EXPERIENCIA'!G40)+(((INICIAL/44)*B40)*5)/15),0)</f>
        <v>87522</v>
      </c>
      <c r="I40" s="9">
        <f>ROUNDDOWN((('ASIG EXPERIENCIA'!H40)+(((INICIAL/44)*B40)*6)/15),0)</f>
        <v>104977</v>
      </c>
      <c r="J40" s="9">
        <f>ROUNDDOWN((('ASIG EXPERIENCIA'!I40)+(((INICIAL/44)*B40)*7)/15),0)</f>
        <v>122431</v>
      </c>
      <c r="K40" s="9">
        <f>ROUNDDOWN((('ASIG EXPERIENCIA'!J40)+(((INICIAL/44)*B40)*8)/15),0)</f>
        <v>139886</v>
      </c>
      <c r="L40" s="9">
        <f>ROUNDDOWN((('ASIG EXPERIENCIA'!K40)+(((INICIAL/44)*B40)*9)/15),0)</f>
        <v>157340</v>
      </c>
      <c r="M40" s="9">
        <f>ROUNDDOWN((('ASIG EXPERIENCIA'!L40)+(((INICIAL/44)*B40)*10)/15),0)</f>
        <v>174794</v>
      </c>
      <c r="N40" s="9">
        <f>ROUNDDOWN((('ASIG EXPERIENCIA'!M40)+(((INICIAL/44)*B40)*11)/15),0)</f>
        <v>192250</v>
      </c>
      <c r="O40" s="9">
        <f>ROUNDDOWN((('ASIG EXPERIENCIA'!N40)+(((INICIAL/44)*B40)*12)/15),0)</f>
        <v>209704</v>
      </c>
      <c r="P40" s="9">
        <f>ROUNDDOWN((('ASIG EXPERIENCIA'!O40)+(((INICIAL/44)*B40)*13)/15),0)</f>
        <v>227159</v>
      </c>
      <c r="Q40" s="9">
        <f>ROUNDDOWN((('ASIG EXPERIENCIA'!P40)+(((INICIAL/44)*B40)*14)/15),0)</f>
        <v>244613</v>
      </c>
      <c r="R40" s="9">
        <f>ROUNDDOWN((('ASIG EXPERIENCIA'!Q40)+(((INICIAL/44)*B40)*15)/15),0)</f>
        <v>262067</v>
      </c>
    </row>
    <row r="41" spans="1:18" ht="17.45" customHeight="1" thickBot="1" x14ac:dyDescent="0.3">
      <c r="A41" s="11" t="s">
        <v>7</v>
      </c>
      <c r="B41" s="13">
        <v>38</v>
      </c>
      <c r="C41" s="14">
        <f>'RMN-BRP'!B40</f>
        <v>514412.64999999997</v>
      </c>
      <c r="D41" s="9">
        <f>ROUNDDOWN((('ASIG EXPERIENCIA'!C41)+(((INICIAL/44)*B41)*1)/15),0)</f>
        <v>18183</v>
      </c>
      <c r="E41" s="9">
        <f>ROUNDDOWN((('ASIG EXPERIENCIA'!D41)+(((INICIAL/44)*B41)*2)/15),0)</f>
        <v>36109</v>
      </c>
      <c r="F41" s="9">
        <f>ROUNDDOWN((('ASIG EXPERIENCIA'!E41)+(((INICIAL/44)*B41)*3)/15),0)</f>
        <v>54036</v>
      </c>
      <c r="G41" s="9">
        <f>ROUNDDOWN((('ASIG EXPERIENCIA'!F41)+(((INICIAL/44)*B41)*4)/15),0)</f>
        <v>71961</v>
      </c>
      <c r="H41" s="9">
        <f>ROUNDDOWN((('ASIG EXPERIENCIA'!G41)+(((INICIAL/44)*B41)*5)/15),0)</f>
        <v>89887</v>
      </c>
      <c r="I41" s="9">
        <f>ROUNDDOWN((('ASIG EXPERIENCIA'!H41)+(((INICIAL/44)*B41)*6)/15),0)</f>
        <v>107814</v>
      </c>
      <c r="J41" s="9">
        <f>ROUNDDOWN((('ASIG EXPERIENCIA'!I41)+(((INICIAL/44)*B41)*7)/15),0)</f>
        <v>125740</v>
      </c>
      <c r="K41" s="9">
        <f>ROUNDDOWN((('ASIG EXPERIENCIA'!J41)+(((INICIAL/44)*B41)*8)/15),0)</f>
        <v>143666</v>
      </c>
      <c r="L41" s="9">
        <f>ROUNDDOWN((('ASIG EXPERIENCIA'!K41)+(((INICIAL/44)*B41)*9)/15),0)</f>
        <v>161593</v>
      </c>
      <c r="M41" s="9">
        <f>ROUNDDOWN((('ASIG EXPERIENCIA'!L41)+(((INICIAL/44)*B41)*10)/15),0)</f>
        <v>179519</v>
      </c>
      <c r="N41" s="9">
        <f>ROUNDDOWN((('ASIG EXPERIENCIA'!M41)+(((INICIAL/44)*B41)*11)/15),0)</f>
        <v>197445</v>
      </c>
      <c r="O41" s="9">
        <f>ROUNDDOWN((('ASIG EXPERIENCIA'!N41)+(((INICIAL/44)*B41)*12)/15),0)</f>
        <v>215372</v>
      </c>
      <c r="P41" s="9">
        <f>ROUNDDOWN((('ASIG EXPERIENCIA'!O41)+(((INICIAL/44)*B41)*13)/15),0)</f>
        <v>233298</v>
      </c>
      <c r="Q41" s="9">
        <f>ROUNDDOWN((('ASIG EXPERIENCIA'!P41)+(((INICIAL/44)*B41)*14)/15),0)</f>
        <v>251224</v>
      </c>
      <c r="R41" s="9">
        <f>ROUNDDOWN((('ASIG EXPERIENCIA'!Q41)+(((INICIAL/44)*B41)*15)/15),0)</f>
        <v>269151</v>
      </c>
    </row>
    <row r="42" spans="1:18" ht="17.45" customHeight="1" thickBot="1" x14ac:dyDescent="0.3">
      <c r="A42" s="11" t="s">
        <v>7</v>
      </c>
      <c r="B42" s="13">
        <v>39</v>
      </c>
      <c r="C42" s="14">
        <f>'RMN-BRP'!B41</f>
        <v>527949.82499999995</v>
      </c>
      <c r="D42" s="9">
        <f>ROUNDDOWN((('ASIG EXPERIENCIA'!C42)+(((INICIAL/44)*B42)*1)/15),0)</f>
        <v>18661</v>
      </c>
      <c r="E42" s="9">
        <f>ROUNDDOWN((('ASIG EXPERIENCIA'!D42)+(((INICIAL/44)*B42)*2)/15),0)</f>
        <v>37059</v>
      </c>
      <c r="F42" s="9">
        <f>ROUNDDOWN((('ASIG EXPERIENCIA'!E42)+(((INICIAL/44)*B42)*3)/15),0)</f>
        <v>55457</v>
      </c>
      <c r="G42" s="9">
        <f>ROUNDDOWN((('ASIG EXPERIENCIA'!F42)+(((INICIAL/44)*B42)*4)/15),0)</f>
        <v>73855</v>
      </c>
      <c r="H42" s="9">
        <f>ROUNDDOWN((('ASIG EXPERIENCIA'!G42)+(((INICIAL/44)*B42)*5)/15),0)</f>
        <v>92253</v>
      </c>
      <c r="I42" s="9">
        <f>ROUNDDOWN((('ASIG EXPERIENCIA'!H42)+(((INICIAL/44)*B42)*6)/15),0)</f>
        <v>110651</v>
      </c>
      <c r="J42" s="9">
        <f>ROUNDDOWN((('ASIG EXPERIENCIA'!I42)+(((INICIAL/44)*B42)*7)/15),0)</f>
        <v>129050</v>
      </c>
      <c r="K42" s="9">
        <f>ROUNDDOWN((('ASIG EXPERIENCIA'!J42)+(((INICIAL/44)*B42)*8)/15),0)</f>
        <v>147447</v>
      </c>
      <c r="L42" s="9">
        <f>ROUNDDOWN((('ASIG EXPERIENCIA'!K42)+(((INICIAL/44)*B42)*9)/15),0)</f>
        <v>165845</v>
      </c>
      <c r="M42" s="9">
        <f>ROUNDDOWN((('ASIG EXPERIENCIA'!L42)+(((INICIAL/44)*B42)*10)/15),0)</f>
        <v>184244</v>
      </c>
      <c r="N42" s="9">
        <f>ROUNDDOWN((('ASIG EXPERIENCIA'!M42)+(((INICIAL/44)*B42)*11)/15),0)</f>
        <v>202641</v>
      </c>
      <c r="O42" s="9">
        <f>ROUNDDOWN((('ASIG EXPERIENCIA'!N42)+(((INICIAL/44)*B42)*12)/15),0)</f>
        <v>221039</v>
      </c>
      <c r="P42" s="9">
        <f>ROUNDDOWN((('ASIG EXPERIENCIA'!O42)+(((INICIAL/44)*B42)*13)/15),0)</f>
        <v>239437</v>
      </c>
      <c r="Q42" s="9">
        <f>ROUNDDOWN((('ASIG EXPERIENCIA'!P42)+(((INICIAL/44)*B42)*14)/15),0)</f>
        <v>257836</v>
      </c>
      <c r="R42" s="9">
        <f>ROUNDDOWN((('ASIG EXPERIENCIA'!Q42)+(((INICIAL/44)*B42)*15)/15),0)</f>
        <v>276233</v>
      </c>
    </row>
    <row r="43" spans="1:18" ht="17.45" customHeight="1" thickBot="1" x14ac:dyDescent="0.3">
      <c r="A43" s="11" t="s">
        <v>7</v>
      </c>
      <c r="B43" s="13">
        <v>40</v>
      </c>
      <c r="C43" s="14">
        <f>'RMN-BRP'!B42</f>
        <v>541487</v>
      </c>
      <c r="D43" s="9">
        <f>ROUNDDOWN((('ASIG EXPERIENCIA'!C43)+(((INICIAL/44)*B43)*1)/15),0)</f>
        <v>19140</v>
      </c>
      <c r="E43" s="9">
        <f>ROUNDDOWN((('ASIG EXPERIENCIA'!D43)+(((INICIAL/44)*B43)*2)/15),0)</f>
        <v>38009</v>
      </c>
      <c r="F43" s="9">
        <f>ROUNDDOWN((('ASIG EXPERIENCIA'!E43)+(((INICIAL/44)*B43)*3)/15),0)</f>
        <v>56879</v>
      </c>
      <c r="G43" s="9">
        <f>ROUNDDOWN((('ASIG EXPERIENCIA'!F43)+(((INICIAL/44)*B43)*4)/15),0)</f>
        <v>75749</v>
      </c>
      <c r="H43" s="9">
        <f>ROUNDDOWN((('ASIG EXPERIENCIA'!G43)+(((INICIAL/44)*B43)*5)/15),0)</f>
        <v>94619</v>
      </c>
      <c r="I43" s="9">
        <f>ROUNDDOWN((('ASIG EXPERIENCIA'!H43)+(((INICIAL/44)*B43)*6)/15),0)</f>
        <v>113488</v>
      </c>
      <c r="J43" s="9">
        <f>ROUNDDOWN((('ASIG EXPERIENCIA'!I43)+(((INICIAL/44)*B43)*7)/15),0)</f>
        <v>132358</v>
      </c>
      <c r="K43" s="9">
        <f>ROUNDDOWN((('ASIG EXPERIENCIA'!J43)+(((INICIAL/44)*B43)*8)/15),0)</f>
        <v>151228</v>
      </c>
      <c r="L43" s="9">
        <f>ROUNDDOWN((('ASIG EXPERIENCIA'!K43)+(((INICIAL/44)*B43)*9)/15),0)</f>
        <v>170098</v>
      </c>
      <c r="M43" s="9">
        <f>ROUNDDOWN((('ASIG EXPERIENCIA'!L43)+(((INICIAL/44)*B43)*10)/15),0)</f>
        <v>188967</v>
      </c>
      <c r="N43" s="9">
        <f>ROUNDDOWN((('ASIG EXPERIENCIA'!M43)+(((INICIAL/44)*B43)*11)/15),0)</f>
        <v>207837</v>
      </c>
      <c r="O43" s="9">
        <f>ROUNDDOWN((('ASIG EXPERIENCIA'!N43)+(((INICIAL/44)*B43)*12)/15),0)</f>
        <v>226707</v>
      </c>
      <c r="P43" s="9">
        <f>ROUNDDOWN((('ASIG EXPERIENCIA'!O43)+(((INICIAL/44)*B43)*13)/15),0)</f>
        <v>245577</v>
      </c>
      <c r="Q43" s="9">
        <f>ROUNDDOWN((('ASIG EXPERIENCIA'!P43)+(((INICIAL/44)*B43)*14)/15),0)</f>
        <v>264446</v>
      </c>
      <c r="R43" s="9">
        <f>ROUNDDOWN((('ASIG EXPERIENCIA'!Q43)+(((INICIAL/44)*B43)*15)/15),0)</f>
        <v>283316</v>
      </c>
    </row>
    <row r="44" spans="1:18" ht="17.45" customHeight="1" thickBot="1" x14ac:dyDescent="0.3">
      <c r="A44" s="11" t="s">
        <v>7</v>
      </c>
      <c r="B44" s="13">
        <v>41</v>
      </c>
      <c r="C44" s="14">
        <f>'RMN-BRP'!B43</f>
        <v>555024.17499999993</v>
      </c>
      <c r="D44" s="9">
        <f>ROUNDDOWN((('ASIG EXPERIENCIA'!C44)+(((INICIAL/44)*B44)*1)/15),0)</f>
        <v>19618</v>
      </c>
      <c r="E44" s="9">
        <f>ROUNDDOWN((('ASIG EXPERIENCIA'!D44)+(((INICIAL/44)*B44)*2)/15),0)</f>
        <v>38960</v>
      </c>
      <c r="F44" s="9">
        <f>ROUNDDOWN((('ASIG EXPERIENCIA'!E44)+(((INICIAL/44)*B44)*3)/15),0)</f>
        <v>58301</v>
      </c>
      <c r="G44" s="9">
        <f>ROUNDDOWN((('ASIG EXPERIENCIA'!F44)+(((INICIAL/44)*B44)*4)/15),0)</f>
        <v>77642</v>
      </c>
      <c r="H44" s="9">
        <f>ROUNDDOWN((('ASIG EXPERIENCIA'!G44)+(((INICIAL/44)*B44)*5)/15),0)</f>
        <v>96985</v>
      </c>
      <c r="I44" s="9">
        <f>ROUNDDOWN((('ASIG EXPERIENCIA'!H44)+(((INICIAL/44)*B44)*6)/15),0)</f>
        <v>116326</v>
      </c>
      <c r="J44" s="9">
        <f>ROUNDDOWN((('ASIG EXPERIENCIA'!I44)+(((INICIAL/44)*B44)*7)/15),0)</f>
        <v>135667</v>
      </c>
      <c r="K44" s="9">
        <f>ROUNDDOWN((('ASIG EXPERIENCIA'!J44)+(((INICIAL/44)*B44)*8)/15),0)</f>
        <v>155008</v>
      </c>
      <c r="L44" s="9">
        <f>ROUNDDOWN((('ASIG EXPERIENCIA'!K44)+(((INICIAL/44)*B44)*9)/15),0)</f>
        <v>174350</v>
      </c>
      <c r="M44" s="9">
        <f>ROUNDDOWN((('ASIG EXPERIENCIA'!L44)+(((INICIAL/44)*B44)*10)/15),0)</f>
        <v>193692</v>
      </c>
      <c r="N44" s="9">
        <f>ROUNDDOWN((('ASIG EXPERIENCIA'!M44)+(((INICIAL/44)*B44)*11)/15),0)</f>
        <v>213033</v>
      </c>
      <c r="O44" s="9">
        <f>ROUNDDOWN((('ASIG EXPERIENCIA'!N44)+(((INICIAL/44)*B44)*12)/15),0)</f>
        <v>232375</v>
      </c>
      <c r="P44" s="9">
        <f>ROUNDDOWN((('ASIG EXPERIENCIA'!O44)+(((INICIAL/44)*B44)*13)/15),0)</f>
        <v>251716</v>
      </c>
      <c r="Q44" s="9">
        <f>ROUNDDOWN((('ASIG EXPERIENCIA'!P44)+(((INICIAL/44)*B44)*14)/15),0)</f>
        <v>271058</v>
      </c>
      <c r="R44" s="9">
        <f>ROUNDDOWN((('ASIG EXPERIENCIA'!Q44)+(((INICIAL/44)*B44)*15)/15),0)</f>
        <v>290400</v>
      </c>
    </row>
    <row r="45" spans="1:18" ht="17.45" customHeight="1" thickBot="1" x14ac:dyDescent="0.3">
      <c r="A45" s="11" t="s">
        <v>7</v>
      </c>
      <c r="B45" s="13">
        <v>42</v>
      </c>
      <c r="C45" s="14">
        <f>'RMN-BRP'!B44</f>
        <v>568561.35</v>
      </c>
      <c r="D45" s="9">
        <f>ROUNDDOWN((('ASIG EXPERIENCIA'!C45)+(((INICIAL/44)*B45)*1)/15),0)</f>
        <v>20097</v>
      </c>
      <c r="E45" s="9">
        <f>ROUNDDOWN((('ASIG EXPERIENCIA'!D45)+(((INICIAL/44)*B45)*2)/15),0)</f>
        <v>39910</v>
      </c>
      <c r="F45" s="9">
        <f>ROUNDDOWN((('ASIG EXPERIENCIA'!E45)+(((INICIAL/44)*B45)*3)/15),0)</f>
        <v>59723</v>
      </c>
      <c r="G45" s="9">
        <f>ROUNDDOWN((('ASIG EXPERIENCIA'!F45)+(((INICIAL/44)*B45)*4)/15),0)</f>
        <v>79536</v>
      </c>
      <c r="H45" s="9">
        <f>ROUNDDOWN((('ASIG EXPERIENCIA'!G45)+(((INICIAL/44)*B45)*5)/15),0)</f>
        <v>99349</v>
      </c>
      <c r="I45" s="9">
        <f>ROUNDDOWN((('ASIG EXPERIENCIA'!H45)+(((INICIAL/44)*B45)*6)/15),0)</f>
        <v>119163</v>
      </c>
      <c r="J45" s="9">
        <f>ROUNDDOWN((('ASIG EXPERIENCIA'!I45)+(((INICIAL/44)*B45)*7)/15),0)</f>
        <v>138976</v>
      </c>
      <c r="K45" s="9">
        <f>ROUNDDOWN((('ASIG EXPERIENCIA'!J45)+(((INICIAL/44)*B45)*8)/15),0)</f>
        <v>158790</v>
      </c>
      <c r="L45" s="9">
        <f>ROUNDDOWN((('ASIG EXPERIENCIA'!K45)+(((INICIAL/44)*B45)*9)/15),0)</f>
        <v>178603</v>
      </c>
      <c r="M45" s="9">
        <f>ROUNDDOWN((('ASIG EXPERIENCIA'!L45)+(((INICIAL/44)*B45)*10)/15),0)</f>
        <v>198416</v>
      </c>
      <c r="N45" s="9">
        <f>ROUNDDOWN((('ASIG EXPERIENCIA'!M45)+(((INICIAL/44)*B45)*11)/15),0)</f>
        <v>218229</v>
      </c>
      <c r="O45" s="9">
        <f>ROUNDDOWN((('ASIG EXPERIENCIA'!N45)+(((INICIAL/44)*B45)*12)/15),0)</f>
        <v>238043</v>
      </c>
      <c r="P45" s="9">
        <f>ROUNDDOWN((('ASIG EXPERIENCIA'!O45)+(((INICIAL/44)*B45)*13)/15),0)</f>
        <v>257856</v>
      </c>
      <c r="Q45" s="9">
        <f>ROUNDDOWN((('ASIG EXPERIENCIA'!P45)+(((INICIAL/44)*B45)*14)/15),0)</f>
        <v>277669</v>
      </c>
      <c r="R45" s="9">
        <f>ROUNDDOWN((('ASIG EXPERIENCIA'!Q45)+(((INICIAL/44)*B45)*15)/15),0)</f>
        <v>297482</v>
      </c>
    </row>
    <row r="46" spans="1:18" ht="17.45" customHeight="1" thickBot="1" x14ac:dyDescent="0.3">
      <c r="A46" s="11" t="s">
        <v>7</v>
      </c>
      <c r="B46" s="13">
        <v>43</v>
      </c>
      <c r="C46" s="14">
        <f>'RMN-BRP'!B45</f>
        <v>582098.52500000002</v>
      </c>
      <c r="D46" s="9">
        <f>ROUNDDOWN((('ASIG EXPERIENCIA'!C46)+(((INICIAL/44)*B46)*1)/15),0)</f>
        <v>20575</v>
      </c>
      <c r="E46" s="9">
        <f>ROUNDDOWN((('ASIG EXPERIENCIA'!D46)+(((INICIAL/44)*B46)*2)/15),0)</f>
        <v>40860</v>
      </c>
      <c r="F46" s="9">
        <f>ROUNDDOWN((('ASIG EXPERIENCIA'!E46)+(((INICIAL/44)*B46)*3)/15),0)</f>
        <v>61145</v>
      </c>
      <c r="G46" s="9">
        <f>ROUNDDOWN((('ASIG EXPERIENCIA'!F46)+(((INICIAL/44)*B46)*4)/15),0)</f>
        <v>81430</v>
      </c>
      <c r="H46" s="9">
        <f>ROUNDDOWN((('ASIG EXPERIENCIA'!G46)+(((INICIAL/44)*B46)*5)/15),0)</f>
        <v>101715</v>
      </c>
      <c r="I46" s="9">
        <f>ROUNDDOWN((('ASIG EXPERIENCIA'!H46)+(((INICIAL/44)*B46)*6)/15),0)</f>
        <v>122000</v>
      </c>
      <c r="J46" s="9">
        <f>ROUNDDOWN((('ASIG EXPERIENCIA'!I46)+(((INICIAL/44)*B46)*7)/15),0)</f>
        <v>142285</v>
      </c>
      <c r="K46" s="9">
        <f>ROUNDDOWN((('ASIG EXPERIENCIA'!J46)+(((INICIAL/44)*B46)*8)/15),0)</f>
        <v>162571</v>
      </c>
      <c r="L46" s="9">
        <f>ROUNDDOWN((('ASIG EXPERIENCIA'!K46)+(((INICIAL/44)*B46)*9)/15),0)</f>
        <v>182855</v>
      </c>
      <c r="M46" s="9">
        <f>ROUNDDOWN((('ASIG EXPERIENCIA'!L46)+(((INICIAL/44)*B46)*10)/15),0)</f>
        <v>203140</v>
      </c>
      <c r="N46" s="9">
        <f>ROUNDDOWN((('ASIG EXPERIENCIA'!M46)+(((INICIAL/44)*B46)*11)/15),0)</f>
        <v>223425</v>
      </c>
      <c r="O46" s="9">
        <f>ROUNDDOWN((('ASIG EXPERIENCIA'!N46)+(((INICIAL/44)*B46)*12)/15),0)</f>
        <v>243710</v>
      </c>
      <c r="P46" s="9">
        <f>ROUNDDOWN((('ASIG EXPERIENCIA'!O46)+(((INICIAL/44)*B46)*13)/15),0)</f>
        <v>263995</v>
      </c>
      <c r="Q46" s="9">
        <f>ROUNDDOWN((('ASIG EXPERIENCIA'!P46)+(((INICIAL/44)*B46)*14)/15),0)</f>
        <v>284280</v>
      </c>
      <c r="R46" s="9">
        <f>ROUNDDOWN((('ASIG EXPERIENCIA'!Q46)+(((INICIAL/44)*B46)*15)/15),0)</f>
        <v>304566</v>
      </c>
    </row>
    <row r="47" spans="1:18" ht="17.45" customHeight="1" thickBot="1" x14ac:dyDescent="0.3">
      <c r="A47" s="11" t="s">
        <v>7</v>
      </c>
      <c r="B47" s="15">
        <v>44</v>
      </c>
      <c r="C47" s="16">
        <f>'RMN-BRP'!B46</f>
        <v>595635.69999999995</v>
      </c>
      <c r="D47" s="9">
        <f>ROUNDDOWN((('ASIG EXPERIENCIA'!C47)+(((INICIAL/44)*B47)*1)/15),0)</f>
        <v>21054</v>
      </c>
      <c r="E47" s="9">
        <f>ROUNDDOWN((('ASIG EXPERIENCIA'!D47)+(((INICIAL/44)*B47)*2)/15),0)</f>
        <v>41811</v>
      </c>
      <c r="F47" s="9">
        <f>ROUNDDOWN((('ASIG EXPERIENCIA'!E47)+(((INICIAL/44)*B47)*3)/15),0)</f>
        <v>62567</v>
      </c>
      <c r="G47" s="9">
        <f>ROUNDDOWN((('ASIG EXPERIENCIA'!F47)+(((INICIAL/44)*B47)*4)/15),0)</f>
        <v>83324</v>
      </c>
      <c r="H47" s="9">
        <f>ROUNDDOWN((('ASIG EXPERIENCIA'!G47)+(((INICIAL/44)*B47)*5)/15),0)</f>
        <v>104081</v>
      </c>
      <c r="I47" s="9">
        <f>ROUNDDOWN((('ASIG EXPERIENCIA'!H47)+(((INICIAL/44)*B47)*6)/15),0)</f>
        <v>124837</v>
      </c>
      <c r="J47" s="9">
        <f>ROUNDDOWN((('ASIG EXPERIENCIA'!I47)+(((INICIAL/44)*B47)*7)/15),0)</f>
        <v>145594</v>
      </c>
      <c r="K47" s="9">
        <f>ROUNDDOWN((('ASIG EXPERIENCIA'!J47)+(((INICIAL/44)*B47)*8)/15),0)</f>
        <v>166351</v>
      </c>
      <c r="L47" s="9">
        <f>ROUNDDOWN((('ASIG EXPERIENCIA'!K47)+(((INICIAL/44)*B47)*9)/15),0)</f>
        <v>187107</v>
      </c>
      <c r="M47" s="9">
        <f>ROUNDDOWN((('ASIG EXPERIENCIA'!L47)+(((INICIAL/44)*B47)*10)/15),0)</f>
        <v>207864</v>
      </c>
      <c r="N47" s="9">
        <f>ROUNDDOWN((('ASIG EXPERIENCIA'!M47)+(((INICIAL/44)*B47)*11)/15),0)</f>
        <v>228621</v>
      </c>
      <c r="O47" s="9">
        <f>ROUNDDOWN((('ASIG EXPERIENCIA'!N47)+(((INICIAL/44)*B47)*12)/15),0)</f>
        <v>249378</v>
      </c>
      <c r="P47" s="9">
        <f>ROUNDDOWN((('ASIG EXPERIENCIA'!O47)+(((INICIAL/44)*B47)*13)/15),0)</f>
        <v>270135</v>
      </c>
      <c r="Q47" s="9">
        <f>ROUNDDOWN((('ASIG EXPERIENCIA'!P47)+(((INICIAL/44)*B47)*14)/15),0)</f>
        <v>290892</v>
      </c>
      <c r="R47" s="9">
        <f>ROUNDDOWN((('ASIG EXPERIENCIA'!Q47)+(((INICIAL/44)*B47)*15)/15),0)</f>
        <v>311648</v>
      </c>
    </row>
    <row r="48" spans="1:18" ht="17.45" customHeight="1" x14ac:dyDescent="0.25">
      <c r="A48" s="29"/>
      <c r="B48" s="29"/>
      <c r="C48" s="3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7.45" customHeight="1" x14ac:dyDescent="0.25">
      <c r="A49" s="29"/>
      <c r="B49" s="29"/>
      <c r="C49" s="3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7.45" customHeight="1" thickBot="1" x14ac:dyDescent="0.3">
      <c r="A50" s="29"/>
      <c r="B50" s="29"/>
      <c r="C50" s="3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6.5" thickBot="1" x14ac:dyDescent="0.3">
      <c r="B51" s="5"/>
      <c r="C51" s="5"/>
      <c r="D51" s="146" t="s">
        <v>68</v>
      </c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</row>
    <row r="52" spans="1:18" ht="15.75" thickBot="1" x14ac:dyDescent="0.3">
      <c r="B52" s="5"/>
      <c r="C52" s="5"/>
      <c r="D52" s="141" t="s">
        <v>5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3"/>
    </row>
    <row r="53" spans="1:18" ht="15.75" thickBot="1" x14ac:dyDescent="0.3">
      <c r="A53" s="26" t="s">
        <v>6</v>
      </c>
      <c r="B53" s="144" t="s">
        <v>0</v>
      </c>
      <c r="C53" s="145"/>
      <c r="D53" s="17">
        <v>1</v>
      </c>
      <c r="E53" s="18">
        <v>2</v>
      </c>
      <c r="F53" s="19">
        <v>3</v>
      </c>
      <c r="G53" s="19">
        <v>4</v>
      </c>
      <c r="H53" s="19">
        <v>5</v>
      </c>
      <c r="I53" s="19">
        <v>6</v>
      </c>
      <c r="J53" s="19">
        <v>7</v>
      </c>
      <c r="K53" s="19">
        <v>8</v>
      </c>
      <c r="L53" s="19">
        <v>9</v>
      </c>
      <c r="M53" s="19">
        <v>10</v>
      </c>
      <c r="N53" s="19">
        <v>11</v>
      </c>
      <c r="O53" s="19">
        <v>12</v>
      </c>
      <c r="P53" s="19">
        <v>13</v>
      </c>
      <c r="Q53" s="19">
        <v>14</v>
      </c>
      <c r="R53" s="20">
        <v>15</v>
      </c>
    </row>
    <row r="54" spans="1:18" ht="17.45" customHeight="1" thickBot="1" x14ac:dyDescent="0.3">
      <c r="A54" s="27" t="s">
        <v>7</v>
      </c>
      <c r="B54" s="11">
        <v>1</v>
      </c>
      <c r="C54" s="12">
        <f>'RMN-BRP'!E3</f>
        <v>14243.4</v>
      </c>
      <c r="D54" s="9">
        <f>ROUNDDOWN((('ASIG EXPERIENCIA'!C57)+(((INICIAL/44)*B54)*1)/15),0)</f>
        <v>501</v>
      </c>
      <c r="E54" s="9">
        <f>ROUNDDOWN((('ASIG EXPERIENCIA'!D57)+(((INICIAL/44)*B54)*2)/15),0)</f>
        <v>996</v>
      </c>
      <c r="F54" s="9">
        <f>ROUNDDOWN((('ASIG EXPERIENCIA'!E57)+(((INICIAL/44)*B54)*3)/15),0)</f>
        <v>1492</v>
      </c>
      <c r="G54" s="9">
        <f>ROUNDDOWN((('ASIG EXPERIENCIA'!F57)+(((INICIAL/44)*B54)*4)/15),0)</f>
        <v>1987</v>
      </c>
      <c r="H54" s="9">
        <f>ROUNDDOWN((('ASIG EXPERIENCIA'!G57)+(((INICIAL/44)*B54)*5)/15),0)</f>
        <v>2482</v>
      </c>
      <c r="I54" s="9">
        <f>ROUNDDOWN((('ASIG EXPERIENCIA'!H57)+(((INICIAL/44)*B54)*6)/15),0)</f>
        <v>2977</v>
      </c>
      <c r="J54" s="9">
        <f>ROUNDDOWN((('ASIG EXPERIENCIA'!I57)+(((INICIAL/44)*B54)*7)/15),0)</f>
        <v>3473</v>
      </c>
      <c r="K54" s="9">
        <f>ROUNDDOWN((('ASIG EXPERIENCIA'!J57)+(((INICIAL/44)*B54)*8)/15),0)</f>
        <v>3968</v>
      </c>
      <c r="L54" s="9">
        <f>ROUNDDOWN((('ASIG EXPERIENCIA'!K57)+(((INICIAL/44)*B54)*9)/15),0)</f>
        <v>4463</v>
      </c>
      <c r="M54" s="9">
        <f>ROUNDDOWN((('ASIG EXPERIENCIA'!L57)+(((INICIAL/44)*B54)*10)/15),0)</f>
        <v>4959</v>
      </c>
      <c r="N54" s="9">
        <f>ROUNDDOWN((('ASIG EXPERIENCIA'!M57)+(((INICIAL/44)*B54)*11)/15),0)</f>
        <v>5454</v>
      </c>
      <c r="O54" s="9">
        <f>ROUNDDOWN((('ASIG EXPERIENCIA'!N57)+(((INICIAL/44)*B54)*12)/15),0)</f>
        <v>5949</v>
      </c>
      <c r="P54" s="9">
        <f>ROUNDDOWN((('ASIG EXPERIENCIA'!O57)+(((INICIAL/44)*B54)*13)/15),0)</f>
        <v>6445</v>
      </c>
      <c r="Q54" s="9">
        <f>ROUNDDOWN((('ASIG EXPERIENCIA'!P57)+(((INICIAL/44)*B54)*14)/15),0)</f>
        <v>6940</v>
      </c>
      <c r="R54" s="9">
        <f>ROUNDDOWN((('ASIG EXPERIENCIA'!Q57)+(((INICIAL/44)*B54)*15)/15),0)</f>
        <v>7435</v>
      </c>
    </row>
    <row r="55" spans="1:18" ht="17.45" customHeight="1" thickBot="1" x14ac:dyDescent="0.3">
      <c r="A55" s="27" t="s">
        <v>7</v>
      </c>
      <c r="B55" s="13">
        <v>2</v>
      </c>
      <c r="C55" s="14">
        <f>'RMN-BRP'!E4</f>
        <v>28486.799999999999</v>
      </c>
      <c r="D55" s="9">
        <f>ROUNDDOWN((('ASIG EXPERIENCIA'!C58)+(((INICIAL/44)*B55)*1)/15),0)</f>
        <v>1003</v>
      </c>
      <c r="E55" s="9">
        <f>ROUNDDOWN((('ASIG EXPERIENCIA'!D58)+(((INICIAL/44)*B55)*2)/15),0)</f>
        <v>1994</v>
      </c>
      <c r="F55" s="9">
        <f>ROUNDDOWN((('ASIG EXPERIENCIA'!E58)+(((INICIAL/44)*B55)*3)/15),0)</f>
        <v>2985</v>
      </c>
      <c r="G55" s="9">
        <f>ROUNDDOWN((('ASIG EXPERIENCIA'!F58)+(((INICIAL/44)*B55)*4)/15),0)</f>
        <v>3975</v>
      </c>
      <c r="H55" s="9">
        <f>ROUNDDOWN((('ASIG EXPERIENCIA'!G58)+(((INICIAL/44)*B55)*5)/15),0)</f>
        <v>4966</v>
      </c>
      <c r="I55" s="9">
        <f>ROUNDDOWN((('ASIG EXPERIENCIA'!H58)+(((INICIAL/44)*B55)*6)/15),0)</f>
        <v>5956</v>
      </c>
      <c r="J55" s="9">
        <f>ROUNDDOWN((('ASIG EXPERIENCIA'!I58)+(((INICIAL/44)*B55)*7)/15),0)</f>
        <v>6947</v>
      </c>
      <c r="K55" s="9">
        <f>ROUNDDOWN((('ASIG EXPERIENCIA'!J58)+(((INICIAL/44)*B55)*8)/15),0)</f>
        <v>7938</v>
      </c>
      <c r="L55" s="9">
        <f>ROUNDDOWN((('ASIG EXPERIENCIA'!K58)+(((INICIAL/44)*B55)*9)/15),0)</f>
        <v>8928</v>
      </c>
      <c r="M55" s="9">
        <f>ROUNDDOWN((('ASIG EXPERIENCIA'!L58)+(((INICIAL/44)*B55)*10)/15),0)</f>
        <v>9919</v>
      </c>
      <c r="N55" s="9">
        <f>ROUNDDOWN((('ASIG EXPERIENCIA'!M58)+(((INICIAL/44)*B55)*11)/15),0)</f>
        <v>10909</v>
      </c>
      <c r="O55" s="9">
        <f>ROUNDDOWN((('ASIG EXPERIENCIA'!N58)+(((INICIAL/44)*B55)*12)/15),0)</f>
        <v>11899</v>
      </c>
      <c r="P55" s="9">
        <f>ROUNDDOWN((('ASIG EXPERIENCIA'!O58)+(((INICIAL/44)*B55)*13)/15),0)</f>
        <v>12890</v>
      </c>
      <c r="Q55" s="9">
        <f>ROUNDDOWN((('ASIG EXPERIENCIA'!P58)+(((INICIAL/44)*B55)*14)/15),0)</f>
        <v>13880</v>
      </c>
      <c r="R55" s="9">
        <f>ROUNDDOWN((('ASIG EXPERIENCIA'!Q58)+(((INICIAL/44)*B55)*15)/15),0)</f>
        <v>14871</v>
      </c>
    </row>
    <row r="56" spans="1:18" ht="17.45" customHeight="1" thickBot="1" x14ac:dyDescent="0.3">
      <c r="A56" s="27" t="s">
        <v>7</v>
      </c>
      <c r="B56" s="13">
        <v>3</v>
      </c>
      <c r="C56" s="14">
        <f>'RMN-BRP'!E5</f>
        <v>42730.2</v>
      </c>
      <c r="D56" s="9">
        <f>ROUNDDOWN((('ASIG EXPERIENCIA'!C59)+(((INICIAL/44)*B56)*1)/15),0)</f>
        <v>1506</v>
      </c>
      <c r="E56" s="9">
        <f>ROUNDDOWN((('ASIG EXPERIENCIA'!D59)+(((INICIAL/44)*B56)*2)/15),0)</f>
        <v>2992</v>
      </c>
      <c r="F56" s="9">
        <f>ROUNDDOWN((('ASIG EXPERIENCIA'!E59)+(((INICIAL/44)*B56)*3)/15),0)</f>
        <v>4478</v>
      </c>
      <c r="G56" s="9">
        <f>ROUNDDOWN((('ASIG EXPERIENCIA'!F59)+(((INICIAL/44)*B56)*4)/15),0)</f>
        <v>5964</v>
      </c>
      <c r="H56" s="9">
        <f>ROUNDDOWN((('ASIG EXPERIENCIA'!G59)+(((INICIAL/44)*B56)*5)/15),0)</f>
        <v>7449</v>
      </c>
      <c r="I56" s="9">
        <f>ROUNDDOWN((('ASIG EXPERIENCIA'!H59)+(((INICIAL/44)*B56)*6)/15),0)</f>
        <v>8935</v>
      </c>
      <c r="J56" s="9">
        <f>ROUNDDOWN((('ASIG EXPERIENCIA'!I59)+(((INICIAL/44)*B56)*7)/15),0)</f>
        <v>10421</v>
      </c>
      <c r="K56" s="9">
        <f>ROUNDDOWN((('ASIG EXPERIENCIA'!J59)+(((INICIAL/44)*B56)*8)/15),0)</f>
        <v>11906</v>
      </c>
      <c r="L56" s="9">
        <f>ROUNDDOWN((('ASIG EXPERIENCIA'!K59)+(((INICIAL/44)*B56)*9)/15),0)</f>
        <v>13392</v>
      </c>
      <c r="M56" s="9">
        <f>ROUNDDOWN((('ASIG EXPERIENCIA'!L59)+(((INICIAL/44)*B56)*10)/15),0)</f>
        <v>14878</v>
      </c>
      <c r="N56" s="9">
        <f>ROUNDDOWN((('ASIG EXPERIENCIA'!M59)+(((INICIAL/44)*B56)*11)/15),0)</f>
        <v>16364</v>
      </c>
      <c r="O56" s="9">
        <f>ROUNDDOWN((('ASIG EXPERIENCIA'!N59)+(((INICIAL/44)*B56)*12)/15),0)</f>
        <v>17850</v>
      </c>
      <c r="P56" s="9">
        <f>ROUNDDOWN((('ASIG EXPERIENCIA'!O59)+(((INICIAL/44)*B56)*13)/15),0)</f>
        <v>19336</v>
      </c>
      <c r="Q56" s="9">
        <f>ROUNDDOWN((('ASIG EXPERIENCIA'!P59)+(((INICIAL/44)*B56)*14)/15),0)</f>
        <v>20822</v>
      </c>
      <c r="R56" s="9">
        <f>ROUNDDOWN((('ASIG EXPERIENCIA'!Q59)+(((INICIAL/44)*B56)*15)/15),0)</f>
        <v>22308</v>
      </c>
    </row>
    <row r="57" spans="1:18" ht="17.45" customHeight="1" thickBot="1" x14ac:dyDescent="0.3">
      <c r="A57" s="27" t="s">
        <v>7</v>
      </c>
      <c r="B57" s="13">
        <v>4</v>
      </c>
      <c r="C57" s="14">
        <f>'RMN-BRP'!E6</f>
        <v>56973.599999999999</v>
      </c>
      <c r="D57" s="9">
        <f>ROUNDDOWN((('ASIG EXPERIENCIA'!C60)+(((INICIAL/44)*B57)*1)/15),0)</f>
        <v>2008</v>
      </c>
      <c r="E57" s="9">
        <f>ROUNDDOWN((('ASIG EXPERIENCIA'!D60)+(((INICIAL/44)*B57)*2)/15),0)</f>
        <v>3989</v>
      </c>
      <c r="F57" s="9">
        <f>ROUNDDOWN((('ASIG EXPERIENCIA'!E60)+(((INICIAL/44)*B57)*3)/15),0)</f>
        <v>5971</v>
      </c>
      <c r="G57" s="9">
        <f>ROUNDDOWN((('ASIG EXPERIENCIA'!F60)+(((INICIAL/44)*B57)*4)/15),0)</f>
        <v>7952</v>
      </c>
      <c r="H57" s="9">
        <f>ROUNDDOWN((('ASIG EXPERIENCIA'!G60)+(((INICIAL/44)*B57)*5)/15),0)</f>
        <v>9933</v>
      </c>
      <c r="I57" s="9">
        <f>ROUNDDOWN((('ASIG EXPERIENCIA'!H60)+(((INICIAL/44)*B57)*6)/15),0)</f>
        <v>11913</v>
      </c>
      <c r="J57" s="9">
        <f>ROUNDDOWN((('ASIG EXPERIENCIA'!I60)+(((INICIAL/44)*B57)*7)/15),0)</f>
        <v>13895</v>
      </c>
      <c r="K57" s="9">
        <f>ROUNDDOWN((('ASIG EXPERIENCIA'!J60)+(((INICIAL/44)*B57)*8)/15),0)</f>
        <v>15876</v>
      </c>
      <c r="L57" s="9">
        <f>ROUNDDOWN((('ASIG EXPERIENCIA'!K60)+(((INICIAL/44)*B57)*9)/15),0)</f>
        <v>17857</v>
      </c>
      <c r="M57" s="9">
        <f>ROUNDDOWN((('ASIG EXPERIENCIA'!L60)+(((INICIAL/44)*B57)*10)/15),0)</f>
        <v>19838</v>
      </c>
      <c r="N57" s="9">
        <f>ROUNDDOWN((('ASIG EXPERIENCIA'!M60)+(((INICIAL/44)*B57)*11)/15),0)</f>
        <v>21819</v>
      </c>
      <c r="O57" s="9">
        <f>ROUNDDOWN((('ASIG EXPERIENCIA'!N60)+(((INICIAL/44)*B57)*12)/15),0)</f>
        <v>23800</v>
      </c>
      <c r="P57" s="9">
        <f>ROUNDDOWN((('ASIG EXPERIENCIA'!O60)+(((INICIAL/44)*B57)*13)/15),0)</f>
        <v>25781</v>
      </c>
      <c r="Q57" s="9">
        <f>ROUNDDOWN((('ASIG EXPERIENCIA'!P60)+(((INICIAL/44)*B57)*14)/15),0)</f>
        <v>27762</v>
      </c>
      <c r="R57" s="9">
        <f>ROUNDDOWN((('ASIG EXPERIENCIA'!Q60)+(((INICIAL/44)*B57)*15)/15),0)</f>
        <v>29743</v>
      </c>
    </row>
    <row r="58" spans="1:18" ht="17.45" customHeight="1" thickBot="1" x14ac:dyDescent="0.3">
      <c r="A58" s="27" t="s">
        <v>7</v>
      </c>
      <c r="B58" s="13">
        <v>5</v>
      </c>
      <c r="C58" s="14">
        <f>'RMN-BRP'!E7</f>
        <v>71217</v>
      </c>
      <c r="D58" s="9">
        <f>ROUNDDOWN((('ASIG EXPERIENCIA'!C61)+(((INICIAL/44)*B58)*1)/15),0)</f>
        <v>2511</v>
      </c>
      <c r="E58" s="9">
        <f>ROUNDDOWN((('ASIG EXPERIENCIA'!D61)+(((INICIAL/44)*B58)*2)/15),0)</f>
        <v>4987</v>
      </c>
      <c r="F58" s="9">
        <f>ROUNDDOWN((('ASIG EXPERIENCIA'!E61)+(((INICIAL/44)*B58)*3)/15),0)</f>
        <v>7464</v>
      </c>
      <c r="G58" s="9">
        <f>ROUNDDOWN((('ASIG EXPERIENCIA'!F61)+(((INICIAL/44)*B58)*4)/15),0)</f>
        <v>9940</v>
      </c>
      <c r="H58" s="9">
        <f>ROUNDDOWN((('ASIG EXPERIENCIA'!G61)+(((INICIAL/44)*B58)*5)/15),0)</f>
        <v>12416</v>
      </c>
      <c r="I58" s="9">
        <f>ROUNDDOWN((('ASIG EXPERIENCIA'!H61)+(((INICIAL/44)*B58)*6)/15),0)</f>
        <v>14892</v>
      </c>
      <c r="J58" s="9">
        <f>ROUNDDOWN((('ASIG EXPERIENCIA'!I61)+(((INICIAL/44)*B58)*7)/15),0)</f>
        <v>17369</v>
      </c>
      <c r="K58" s="9">
        <f>ROUNDDOWN((('ASIG EXPERIENCIA'!J61)+(((INICIAL/44)*B58)*8)/15),0)</f>
        <v>19845</v>
      </c>
      <c r="L58" s="9">
        <f>ROUNDDOWN((('ASIG EXPERIENCIA'!K61)+(((INICIAL/44)*B58)*9)/15),0)</f>
        <v>22322</v>
      </c>
      <c r="M58" s="9">
        <f>ROUNDDOWN((('ASIG EXPERIENCIA'!L61)+(((INICIAL/44)*B58)*10)/15),0)</f>
        <v>24797</v>
      </c>
      <c r="N58" s="9">
        <f>ROUNDDOWN((('ASIG EXPERIENCIA'!M61)+(((INICIAL/44)*B58)*11)/15),0)</f>
        <v>27274</v>
      </c>
      <c r="O58" s="9">
        <f>ROUNDDOWN((('ASIG EXPERIENCIA'!N61)+(((INICIAL/44)*B58)*12)/15),0)</f>
        <v>29750</v>
      </c>
      <c r="P58" s="9">
        <f>ROUNDDOWN((('ASIG EXPERIENCIA'!O61)+(((INICIAL/44)*B58)*13)/15),0)</f>
        <v>32227</v>
      </c>
      <c r="Q58" s="9">
        <f>ROUNDDOWN((('ASIG EXPERIENCIA'!P61)+(((INICIAL/44)*B58)*14)/15),0)</f>
        <v>34702</v>
      </c>
      <c r="R58" s="9">
        <f>ROUNDDOWN((('ASIG EXPERIENCIA'!Q61)+(((INICIAL/44)*B58)*15)/15),0)</f>
        <v>37179</v>
      </c>
    </row>
    <row r="59" spans="1:18" ht="17.45" customHeight="1" thickBot="1" x14ac:dyDescent="0.3">
      <c r="A59" s="27" t="s">
        <v>7</v>
      </c>
      <c r="B59" s="13">
        <v>6</v>
      </c>
      <c r="C59" s="14">
        <f>'RMN-BRP'!E8</f>
        <v>85460.4</v>
      </c>
      <c r="D59" s="9">
        <f>ROUNDDOWN((('ASIG EXPERIENCIA'!C62)+(((INICIAL/44)*B59)*1)/15),0)</f>
        <v>3013</v>
      </c>
      <c r="E59" s="9">
        <f>ROUNDDOWN((('ASIG EXPERIENCIA'!D62)+(((INICIAL/44)*B59)*2)/15),0)</f>
        <v>5985</v>
      </c>
      <c r="F59" s="9">
        <f>ROUNDDOWN((('ASIG EXPERIENCIA'!E62)+(((INICIAL/44)*B59)*3)/15),0)</f>
        <v>8957</v>
      </c>
      <c r="G59" s="9">
        <f>ROUNDDOWN((('ASIG EXPERIENCIA'!F62)+(((INICIAL/44)*B59)*4)/15),0)</f>
        <v>11928</v>
      </c>
      <c r="H59" s="9">
        <f>ROUNDDOWN((('ASIG EXPERIENCIA'!G62)+(((INICIAL/44)*B59)*5)/15),0)</f>
        <v>14899</v>
      </c>
      <c r="I59" s="9">
        <f>ROUNDDOWN((('ASIG EXPERIENCIA'!H62)+(((INICIAL/44)*B59)*6)/15),0)</f>
        <v>17871</v>
      </c>
      <c r="J59" s="9">
        <f>ROUNDDOWN((('ASIG EXPERIENCIA'!I62)+(((INICIAL/44)*B59)*7)/15),0)</f>
        <v>20843</v>
      </c>
      <c r="K59" s="9">
        <f>ROUNDDOWN((('ASIG EXPERIENCIA'!J62)+(((INICIAL/44)*B59)*8)/15),0)</f>
        <v>23814</v>
      </c>
      <c r="L59" s="9">
        <f>ROUNDDOWN((('ASIG EXPERIENCIA'!K62)+(((INICIAL/44)*B59)*9)/15),0)</f>
        <v>26786</v>
      </c>
      <c r="M59" s="9">
        <f>ROUNDDOWN((('ASIG EXPERIENCIA'!L62)+(((INICIAL/44)*B59)*10)/15),0)</f>
        <v>29758</v>
      </c>
      <c r="N59" s="9">
        <f>ROUNDDOWN((('ASIG EXPERIENCIA'!M62)+(((INICIAL/44)*B59)*11)/15),0)</f>
        <v>32729</v>
      </c>
      <c r="O59" s="9">
        <f>ROUNDDOWN((('ASIG EXPERIENCIA'!N62)+(((INICIAL/44)*B59)*12)/15),0)</f>
        <v>35700</v>
      </c>
      <c r="P59" s="9">
        <f>ROUNDDOWN((('ASIG EXPERIENCIA'!O62)+(((INICIAL/44)*B59)*13)/15),0)</f>
        <v>38672</v>
      </c>
      <c r="Q59" s="9">
        <f>ROUNDDOWN((('ASIG EXPERIENCIA'!P62)+(((INICIAL/44)*B59)*14)/15),0)</f>
        <v>41644</v>
      </c>
      <c r="R59" s="9">
        <f>ROUNDDOWN((('ASIG EXPERIENCIA'!Q62)+(((INICIAL/44)*B59)*15)/15),0)</f>
        <v>44616</v>
      </c>
    </row>
    <row r="60" spans="1:18" ht="17.45" customHeight="1" thickBot="1" x14ac:dyDescent="0.3">
      <c r="A60" s="27" t="s">
        <v>7</v>
      </c>
      <c r="B60" s="13">
        <v>7</v>
      </c>
      <c r="C60" s="14">
        <f>'RMN-BRP'!E9</f>
        <v>99703.8</v>
      </c>
      <c r="D60" s="9">
        <f>ROUNDDOWN((('ASIG EXPERIENCIA'!C63)+(((INICIAL/44)*B60)*1)/15),0)</f>
        <v>3515</v>
      </c>
      <c r="E60" s="9">
        <f>ROUNDDOWN((('ASIG EXPERIENCIA'!D63)+(((INICIAL/44)*B60)*2)/15),0)</f>
        <v>6983</v>
      </c>
      <c r="F60" s="9">
        <f>ROUNDDOWN((('ASIG EXPERIENCIA'!E63)+(((INICIAL/44)*B60)*3)/15),0)</f>
        <v>10450</v>
      </c>
      <c r="G60" s="9">
        <f>ROUNDDOWN((('ASIG EXPERIENCIA'!F63)+(((INICIAL/44)*B60)*4)/15),0)</f>
        <v>13916</v>
      </c>
      <c r="H60" s="9">
        <f>ROUNDDOWN((('ASIG EXPERIENCIA'!G63)+(((INICIAL/44)*B60)*5)/15),0)</f>
        <v>17383</v>
      </c>
      <c r="I60" s="9">
        <f>ROUNDDOWN((('ASIG EXPERIENCIA'!H63)+(((INICIAL/44)*B60)*6)/15),0)</f>
        <v>20850</v>
      </c>
      <c r="J60" s="9">
        <f>ROUNDDOWN((('ASIG EXPERIENCIA'!I63)+(((INICIAL/44)*B60)*7)/15),0)</f>
        <v>24316</v>
      </c>
      <c r="K60" s="9">
        <f>ROUNDDOWN((('ASIG EXPERIENCIA'!J63)+(((INICIAL/44)*B60)*8)/15),0)</f>
        <v>27783</v>
      </c>
      <c r="L60" s="9">
        <f>ROUNDDOWN((('ASIG EXPERIENCIA'!K63)+(((INICIAL/44)*B60)*9)/15),0)</f>
        <v>31251</v>
      </c>
      <c r="M60" s="9">
        <f>ROUNDDOWN((('ASIG EXPERIENCIA'!L63)+(((INICIAL/44)*B60)*10)/15),0)</f>
        <v>34717</v>
      </c>
      <c r="N60" s="9">
        <f>ROUNDDOWN((('ASIG EXPERIENCIA'!M63)+(((INICIAL/44)*B60)*11)/15),0)</f>
        <v>38184</v>
      </c>
      <c r="O60" s="9">
        <f>ROUNDDOWN((('ASIG EXPERIENCIA'!N63)+(((INICIAL/44)*B60)*12)/15),0)</f>
        <v>41651</v>
      </c>
      <c r="P60" s="9">
        <f>ROUNDDOWN((('ASIG EXPERIENCIA'!O63)+(((INICIAL/44)*B60)*13)/15),0)</f>
        <v>45118</v>
      </c>
      <c r="Q60" s="9">
        <f>ROUNDDOWN((('ASIG EXPERIENCIA'!P63)+(((INICIAL/44)*B60)*14)/15),0)</f>
        <v>48584</v>
      </c>
      <c r="R60" s="9">
        <f>ROUNDDOWN((('ASIG EXPERIENCIA'!Q63)+(((INICIAL/44)*B60)*15)/15),0)</f>
        <v>52051</v>
      </c>
    </row>
    <row r="61" spans="1:18" ht="17.45" customHeight="1" thickBot="1" x14ac:dyDescent="0.3">
      <c r="A61" s="27" t="s">
        <v>7</v>
      </c>
      <c r="B61" s="13">
        <v>8</v>
      </c>
      <c r="C61" s="14">
        <f>'RMN-BRP'!E10</f>
        <v>113947.2</v>
      </c>
      <c r="D61" s="9">
        <f>ROUNDDOWN((('ASIG EXPERIENCIA'!C64)+(((INICIAL/44)*B61)*1)/15),0)</f>
        <v>4018</v>
      </c>
      <c r="E61" s="9">
        <f>ROUNDDOWN((('ASIG EXPERIENCIA'!D64)+(((INICIAL/44)*B61)*2)/15),0)</f>
        <v>7980</v>
      </c>
      <c r="F61" s="9">
        <f>ROUNDDOWN((('ASIG EXPERIENCIA'!E64)+(((INICIAL/44)*B61)*3)/15),0)</f>
        <v>11942</v>
      </c>
      <c r="G61" s="9">
        <f>ROUNDDOWN((('ASIG EXPERIENCIA'!F64)+(((INICIAL/44)*B61)*4)/15),0)</f>
        <v>15904</v>
      </c>
      <c r="H61" s="9">
        <f>ROUNDDOWN((('ASIG EXPERIENCIA'!G64)+(((INICIAL/44)*B61)*5)/15),0)</f>
        <v>19867</v>
      </c>
      <c r="I61" s="9">
        <f>ROUNDDOWN((('ASIG EXPERIENCIA'!H64)+(((INICIAL/44)*B61)*6)/15),0)</f>
        <v>23828</v>
      </c>
      <c r="J61" s="9">
        <f>ROUNDDOWN((('ASIG EXPERIENCIA'!I64)+(((INICIAL/44)*B61)*7)/15),0)</f>
        <v>27791</v>
      </c>
      <c r="K61" s="9">
        <f>ROUNDDOWN((('ASIG EXPERIENCIA'!J64)+(((INICIAL/44)*B61)*8)/15),0)</f>
        <v>31753</v>
      </c>
      <c r="L61" s="9">
        <f>ROUNDDOWN((('ASIG EXPERIENCIA'!K64)+(((INICIAL/44)*B61)*9)/15),0)</f>
        <v>35714</v>
      </c>
      <c r="M61" s="9">
        <f>ROUNDDOWN((('ASIG EXPERIENCIA'!L64)+(((INICIAL/44)*B61)*10)/15),0)</f>
        <v>39677</v>
      </c>
      <c r="N61" s="9">
        <f>ROUNDDOWN((('ASIG EXPERIENCIA'!M64)+(((INICIAL/44)*B61)*11)/15),0)</f>
        <v>43639</v>
      </c>
      <c r="O61" s="9">
        <f>ROUNDDOWN((('ASIG EXPERIENCIA'!N64)+(((INICIAL/44)*B61)*12)/15),0)</f>
        <v>47601</v>
      </c>
      <c r="P61" s="9">
        <f>ROUNDDOWN((('ASIG EXPERIENCIA'!O64)+(((INICIAL/44)*B61)*13)/15),0)</f>
        <v>51563</v>
      </c>
      <c r="Q61" s="9">
        <f>ROUNDDOWN((('ASIG EXPERIENCIA'!P64)+(((INICIAL/44)*B61)*14)/15),0)</f>
        <v>55526</v>
      </c>
      <c r="R61" s="9">
        <f>ROUNDDOWN((('ASIG EXPERIENCIA'!Q64)+(((INICIAL/44)*B61)*15)/15),0)</f>
        <v>59487</v>
      </c>
    </row>
    <row r="62" spans="1:18" ht="17.45" customHeight="1" thickBot="1" x14ac:dyDescent="0.3">
      <c r="A62" s="27" t="s">
        <v>7</v>
      </c>
      <c r="B62" s="13">
        <v>9</v>
      </c>
      <c r="C62" s="14">
        <f>'RMN-BRP'!E11</f>
        <v>128190.59999999999</v>
      </c>
      <c r="D62" s="9">
        <f>ROUNDDOWN((('ASIG EXPERIENCIA'!C65)+(((INICIAL/44)*B62)*1)/15),0)</f>
        <v>4520</v>
      </c>
      <c r="E62" s="9">
        <f>ROUNDDOWN((('ASIG EXPERIENCIA'!D65)+(((INICIAL/44)*B62)*2)/15),0)</f>
        <v>8978</v>
      </c>
      <c r="F62" s="9">
        <f>ROUNDDOWN((('ASIG EXPERIENCIA'!E65)+(((INICIAL/44)*B62)*3)/15),0)</f>
        <v>13435</v>
      </c>
      <c r="G62" s="9">
        <f>ROUNDDOWN((('ASIG EXPERIENCIA'!F65)+(((INICIAL/44)*B62)*4)/15),0)</f>
        <v>17893</v>
      </c>
      <c r="H62" s="9">
        <f>ROUNDDOWN((('ASIG EXPERIENCIA'!G65)+(((INICIAL/44)*B62)*5)/15),0)</f>
        <v>22350</v>
      </c>
      <c r="I62" s="9">
        <f>ROUNDDOWN((('ASIG EXPERIENCIA'!H65)+(((INICIAL/44)*B62)*6)/15),0)</f>
        <v>26807</v>
      </c>
      <c r="J62" s="9">
        <f>ROUNDDOWN((('ASIG EXPERIENCIA'!I65)+(((INICIAL/44)*B62)*7)/15),0)</f>
        <v>31265</v>
      </c>
      <c r="K62" s="9">
        <f>ROUNDDOWN((('ASIG EXPERIENCIA'!J65)+(((INICIAL/44)*B62)*8)/15),0)</f>
        <v>35722</v>
      </c>
      <c r="L62" s="9">
        <f>ROUNDDOWN((('ASIG EXPERIENCIA'!K65)+(((INICIAL/44)*B62)*9)/15),0)</f>
        <v>40179</v>
      </c>
      <c r="M62" s="9">
        <f>ROUNDDOWN((('ASIG EXPERIENCIA'!L65)+(((INICIAL/44)*B62)*10)/15),0)</f>
        <v>44637</v>
      </c>
      <c r="N62" s="9">
        <f>ROUNDDOWN((('ASIG EXPERIENCIA'!M65)+(((INICIAL/44)*B62)*11)/15),0)</f>
        <v>49094</v>
      </c>
      <c r="O62" s="9">
        <f>ROUNDDOWN((('ASIG EXPERIENCIA'!N65)+(((INICIAL/44)*B62)*12)/15),0)</f>
        <v>53552</v>
      </c>
      <c r="P62" s="9">
        <f>ROUNDDOWN((('ASIG EXPERIENCIA'!O65)+(((INICIAL/44)*B62)*13)/15),0)</f>
        <v>58008</v>
      </c>
      <c r="Q62" s="9">
        <f>ROUNDDOWN((('ASIG EXPERIENCIA'!P65)+(((INICIAL/44)*B62)*14)/15),0)</f>
        <v>62466</v>
      </c>
      <c r="R62" s="9">
        <f>ROUNDDOWN((('ASIG EXPERIENCIA'!Q65)+(((INICIAL/44)*B62)*15)/15),0)</f>
        <v>66924</v>
      </c>
    </row>
    <row r="63" spans="1:18" ht="17.45" customHeight="1" thickBot="1" x14ac:dyDescent="0.3">
      <c r="A63" s="27" t="s">
        <v>7</v>
      </c>
      <c r="B63" s="13">
        <v>10</v>
      </c>
      <c r="C63" s="14">
        <f>'RMN-BRP'!E12</f>
        <v>142434</v>
      </c>
      <c r="D63" s="9">
        <f>ROUNDDOWN((('ASIG EXPERIENCIA'!C66)+(((INICIAL/44)*B63)*1)/15),0)</f>
        <v>5023</v>
      </c>
      <c r="E63" s="9">
        <f>ROUNDDOWN((('ASIG EXPERIENCIA'!D66)+(((INICIAL/44)*B63)*2)/15),0)</f>
        <v>9976</v>
      </c>
      <c r="F63" s="9">
        <f>ROUNDDOWN((('ASIG EXPERIENCIA'!E66)+(((INICIAL/44)*B63)*3)/15),0)</f>
        <v>14928</v>
      </c>
      <c r="G63" s="9">
        <f>ROUNDDOWN((('ASIG EXPERIENCIA'!F66)+(((INICIAL/44)*B63)*4)/15),0)</f>
        <v>19881</v>
      </c>
      <c r="H63" s="9">
        <f>ROUNDDOWN((('ASIG EXPERIENCIA'!G66)+(((INICIAL/44)*B63)*5)/15),0)</f>
        <v>24833</v>
      </c>
      <c r="I63" s="9">
        <f>ROUNDDOWN((('ASIG EXPERIENCIA'!H66)+(((INICIAL/44)*B63)*6)/15),0)</f>
        <v>29786</v>
      </c>
      <c r="J63" s="9">
        <f>ROUNDDOWN((('ASIG EXPERIENCIA'!I66)+(((INICIAL/44)*B63)*7)/15),0)</f>
        <v>34738</v>
      </c>
      <c r="K63" s="9">
        <f>ROUNDDOWN((('ASIG EXPERIENCIA'!J66)+(((INICIAL/44)*B63)*8)/15),0)</f>
        <v>39691</v>
      </c>
      <c r="L63" s="9">
        <f>ROUNDDOWN((('ASIG EXPERIENCIA'!K66)+(((INICIAL/44)*B63)*9)/15),0)</f>
        <v>44644</v>
      </c>
      <c r="M63" s="9">
        <f>ROUNDDOWN((('ASIG EXPERIENCIA'!L66)+(((INICIAL/44)*B63)*10)/15),0)</f>
        <v>49596</v>
      </c>
      <c r="N63" s="9">
        <f>ROUNDDOWN((('ASIG EXPERIENCIA'!M66)+(((INICIAL/44)*B63)*11)/15),0)</f>
        <v>54549</v>
      </c>
      <c r="O63" s="9">
        <f>ROUNDDOWN((('ASIG EXPERIENCIA'!N66)+(((INICIAL/44)*B63)*12)/15),0)</f>
        <v>59501</v>
      </c>
      <c r="P63" s="9">
        <f>ROUNDDOWN((('ASIG EXPERIENCIA'!O66)+(((INICIAL/44)*B63)*13)/15),0)</f>
        <v>64454</v>
      </c>
      <c r="Q63" s="9">
        <f>ROUNDDOWN((('ASIG EXPERIENCIA'!P66)+(((INICIAL/44)*B63)*14)/15),0)</f>
        <v>69406</v>
      </c>
      <c r="R63" s="9">
        <f>ROUNDDOWN((('ASIG EXPERIENCIA'!Q66)+(((INICIAL/44)*B63)*15)/15),0)</f>
        <v>74360</v>
      </c>
    </row>
    <row r="64" spans="1:18" ht="17.45" customHeight="1" thickBot="1" x14ac:dyDescent="0.3">
      <c r="A64" s="27" t="s">
        <v>7</v>
      </c>
      <c r="B64" s="13">
        <v>11</v>
      </c>
      <c r="C64" s="14">
        <f>'RMN-BRP'!E13</f>
        <v>156677.4</v>
      </c>
      <c r="D64" s="9">
        <f>ROUNDDOWN((('ASIG EXPERIENCIA'!C67)+(((INICIAL/44)*B64)*1)/15),0)</f>
        <v>5525</v>
      </c>
      <c r="E64" s="9">
        <f>ROUNDDOWN((('ASIG EXPERIENCIA'!D67)+(((INICIAL/44)*B64)*2)/15),0)</f>
        <v>10974</v>
      </c>
      <c r="F64" s="9">
        <f>ROUNDDOWN((('ASIG EXPERIENCIA'!E67)+(((INICIAL/44)*B64)*3)/15),0)</f>
        <v>16421</v>
      </c>
      <c r="G64" s="9">
        <f>ROUNDDOWN((('ASIG EXPERIENCIA'!F67)+(((INICIAL/44)*B64)*4)/15),0)</f>
        <v>21869</v>
      </c>
      <c r="H64" s="9">
        <f>ROUNDDOWN((('ASIG EXPERIENCIA'!G67)+(((INICIAL/44)*B64)*5)/15),0)</f>
        <v>27317</v>
      </c>
      <c r="I64" s="9">
        <f>ROUNDDOWN((('ASIG EXPERIENCIA'!H67)+(((INICIAL/44)*B64)*6)/15),0)</f>
        <v>32765</v>
      </c>
      <c r="J64" s="9">
        <f>ROUNDDOWN((('ASIG EXPERIENCIA'!I67)+(((INICIAL/44)*B64)*7)/15),0)</f>
        <v>38212</v>
      </c>
      <c r="K64" s="9">
        <f>ROUNDDOWN((('ASIG EXPERIENCIA'!J67)+(((INICIAL/44)*B64)*8)/15),0)</f>
        <v>43661</v>
      </c>
      <c r="L64" s="9">
        <f>ROUNDDOWN((('ASIG EXPERIENCIA'!K67)+(((INICIAL/44)*B64)*9)/15),0)</f>
        <v>49108</v>
      </c>
      <c r="M64" s="9">
        <f>ROUNDDOWN((('ASIG EXPERIENCIA'!L67)+(((INICIAL/44)*B64)*10)/15),0)</f>
        <v>54556</v>
      </c>
      <c r="N64" s="9">
        <f>ROUNDDOWN((('ASIG EXPERIENCIA'!M67)+(((INICIAL/44)*B64)*11)/15),0)</f>
        <v>60004</v>
      </c>
      <c r="O64" s="9">
        <f>ROUNDDOWN((('ASIG EXPERIENCIA'!N67)+(((INICIAL/44)*B64)*12)/15),0)</f>
        <v>65452</v>
      </c>
      <c r="P64" s="9">
        <f>ROUNDDOWN((('ASIG EXPERIENCIA'!O67)+(((INICIAL/44)*B64)*13)/15),0)</f>
        <v>70899</v>
      </c>
      <c r="Q64" s="9">
        <f>ROUNDDOWN((('ASIG EXPERIENCIA'!P67)+(((INICIAL/44)*B64)*14)/15),0)</f>
        <v>76348</v>
      </c>
      <c r="R64" s="9">
        <f>ROUNDDOWN((('ASIG EXPERIENCIA'!Q67)+(((INICIAL/44)*B64)*15)/15),0)</f>
        <v>81795</v>
      </c>
    </row>
    <row r="65" spans="1:18" ht="17.45" customHeight="1" thickBot="1" x14ac:dyDescent="0.3">
      <c r="A65" s="27" t="s">
        <v>7</v>
      </c>
      <c r="B65" s="13">
        <v>12</v>
      </c>
      <c r="C65" s="14">
        <f>'RMN-BRP'!E14</f>
        <v>170920.8</v>
      </c>
      <c r="D65" s="9">
        <f>ROUNDDOWN((('ASIG EXPERIENCIA'!C68)+(((INICIAL/44)*B65)*1)/15),0)</f>
        <v>6028</v>
      </c>
      <c r="E65" s="9">
        <f>ROUNDDOWN((('ASIG EXPERIENCIA'!D68)+(((INICIAL/44)*B65)*2)/15),0)</f>
        <v>11970</v>
      </c>
      <c r="F65" s="9">
        <f>ROUNDDOWN((('ASIG EXPERIENCIA'!E68)+(((INICIAL/44)*B65)*3)/15),0)</f>
        <v>17914</v>
      </c>
      <c r="G65" s="9">
        <f>ROUNDDOWN((('ASIG EXPERIENCIA'!F68)+(((INICIAL/44)*B65)*4)/15),0)</f>
        <v>23857</v>
      </c>
      <c r="H65" s="9">
        <f>ROUNDDOWN((('ASIG EXPERIENCIA'!G68)+(((INICIAL/44)*B65)*5)/15),0)</f>
        <v>29800</v>
      </c>
      <c r="I65" s="9">
        <f>ROUNDDOWN((('ASIG EXPERIENCIA'!H68)+(((INICIAL/44)*B65)*6)/15),0)</f>
        <v>35743</v>
      </c>
      <c r="J65" s="9">
        <f>ROUNDDOWN((('ASIG EXPERIENCIA'!I68)+(((INICIAL/44)*B65)*7)/15),0)</f>
        <v>41687</v>
      </c>
      <c r="K65" s="9">
        <f>ROUNDDOWN((('ASIG EXPERIENCIA'!J68)+(((INICIAL/44)*B65)*8)/15),0)</f>
        <v>47629</v>
      </c>
      <c r="L65" s="9">
        <f>ROUNDDOWN((('ASIG EXPERIENCIA'!K68)+(((INICIAL/44)*B65)*9)/15),0)</f>
        <v>53573</v>
      </c>
      <c r="M65" s="9">
        <f>ROUNDDOWN((('ASIG EXPERIENCIA'!L68)+(((INICIAL/44)*B65)*10)/15),0)</f>
        <v>59516</v>
      </c>
      <c r="N65" s="9">
        <f>ROUNDDOWN((('ASIG EXPERIENCIA'!M68)+(((INICIAL/44)*B65)*11)/15),0)</f>
        <v>65459</v>
      </c>
      <c r="O65" s="9">
        <f>ROUNDDOWN((('ASIG EXPERIENCIA'!N68)+(((INICIAL/44)*B65)*12)/15),0)</f>
        <v>71402</v>
      </c>
      <c r="P65" s="9">
        <f>ROUNDDOWN((('ASIG EXPERIENCIA'!O68)+(((INICIAL/44)*B65)*13)/15),0)</f>
        <v>77346</v>
      </c>
      <c r="Q65" s="9">
        <f>ROUNDDOWN((('ASIG EXPERIENCIA'!P68)+(((INICIAL/44)*B65)*14)/15),0)</f>
        <v>83288</v>
      </c>
      <c r="R65" s="9">
        <f>ROUNDDOWN((('ASIG EXPERIENCIA'!Q68)+(((INICIAL/44)*B65)*15)/15),0)</f>
        <v>89232</v>
      </c>
    </row>
    <row r="66" spans="1:18" ht="17.45" customHeight="1" thickBot="1" x14ac:dyDescent="0.3">
      <c r="A66" s="27" t="s">
        <v>7</v>
      </c>
      <c r="B66" s="13">
        <v>13</v>
      </c>
      <c r="C66" s="14">
        <f>'RMN-BRP'!E15</f>
        <v>185164.19999999998</v>
      </c>
      <c r="D66" s="9">
        <f>ROUNDDOWN((('ASIG EXPERIENCIA'!C69)+(((INICIAL/44)*B66)*1)/15),0)</f>
        <v>6530</v>
      </c>
      <c r="E66" s="9">
        <f>ROUNDDOWN((('ASIG EXPERIENCIA'!D69)+(((INICIAL/44)*B66)*2)/15),0)</f>
        <v>12968</v>
      </c>
      <c r="F66" s="9">
        <f>ROUNDDOWN((('ASIG EXPERIENCIA'!E69)+(((INICIAL/44)*B66)*3)/15),0)</f>
        <v>19407</v>
      </c>
      <c r="G66" s="9">
        <f>ROUNDDOWN((('ASIG EXPERIENCIA'!F69)+(((INICIAL/44)*B66)*4)/15),0)</f>
        <v>25845</v>
      </c>
      <c r="H66" s="9">
        <f>ROUNDDOWN((('ASIG EXPERIENCIA'!G69)+(((INICIAL/44)*B66)*5)/15),0)</f>
        <v>32284</v>
      </c>
      <c r="I66" s="9">
        <f>ROUNDDOWN((('ASIG EXPERIENCIA'!H69)+(((INICIAL/44)*B66)*6)/15),0)</f>
        <v>38722</v>
      </c>
      <c r="J66" s="9">
        <f>ROUNDDOWN((('ASIG EXPERIENCIA'!I69)+(((INICIAL/44)*B66)*7)/15),0)</f>
        <v>45161</v>
      </c>
      <c r="K66" s="9">
        <f>ROUNDDOWN((('ASIG EXPERIENCIA'!J69)+(((INICIAL/44)*B66)*8)/15),0)</f>
        <v>51599</v>
      </c>
      <c r="L66" s="9">
        <f>ROUNDDOWN((('ASIG EXPERIENCIA'!K69)+(((INICIAL/44)*B66)*9)/15),0)</f>
        <v>58037</v>
      </c>
      <c r="M66" s="9">
        <f>ROUNDDOWN((('ASIG EXPERIENCIA'!L69)+(((INICIAL/44)*B66)*10)/15),0)</f>
        <v>64476</v>
      </c>
      <c r="N66" s="9">
        <f>ROUNDDOWN((('ASIG EXPERIENCIA'!M69)+(((INICIAL/44)*B66)*11)/15),0)</f>
        <v>70914</v>
      </c>
      <c r="O66" s="9">
        <f>ROUNDDOWN((('ASIG EXPERIENCIA'!N69)+(((INICIAL/44)*B66)*12)/15),0)</f>
        <v>77353</v>
      </c>
      <c r="P66" s="9">
        <f>ROUNDDOWN((('ASIG EXPERIENCIA'!O69)+(((INICIAL/44)*B66)*13)/15),0)</f>
        <v>83791</v>
      </c>
      <c r="Q66" s="9">
        <f>ROUNDDOWN((('ASIG EXPERIENCIA'!P69)+(((INICIAL/44)*B66)*14)/15),0)</f>
        <v>90230</v>
      </c>
      <c r="R66" s="9">
        <f>ROUNDDOWN((('ASIG EXPERIENCIA'!Q69)+(((INICIAL/44)*B66)*15)/15),0)</f>
        <v>96668</v>
      </c>
    </row>
    <row r="67" spans="1:18" ht="17.45" customHeight="1" thickBot="1" x14ac:dyDescent="0.3">
      <c r="A67" s="27" t="s">
        <v>7</v>
      </c>
      <c r="B67" s="13">
        <v>14</v>
      </c>
      <c r="C67" s="14">
        <f>'RMN-BRP'!E16</f>
        <v>199407.6</v>
      </c>
      <c r="D67" s="9">
        <f>ROUNDDOWN((('ASIG EXPERIENCIA'!C70)+(((INICIAL/44)*B67)*1)/15),0)</f>
        <v>7032</v>
      </c>
      <c r="E67" s="9">
        <f>ROUNDDOWN((('ASIG EXPERIENCIA'!D70)+(((INICIAL/44)*B67)*2)/15),0)</f>
        <v>13966</v>
      </c>
      <c r="F67" s="9">
        <f>ROUNDDOWN((('ASIG EXPERIENCIA'!E70)+(((INICIAL/44)*B67)*3)/15),0)</f>
        <v>20900</v>
      </c>
      <c r="G67" s="9">
        <f>ROUNDDOWN((('ASIG EXPERIENCIA'!F70)+(((INICIAL/44)*B67)*4)/15),0)</f>
        <v>27833</v>
      </c>
      <c r="H67" s="9">
        <f>ROUNDDOWN((('ASIG EXPERIENCIA'!G70)+(((INICIAL/44)*B67)*5)/15),0)</f>
        <v>34767</v>
      </c>
      <c r="I67" s="9">
        <f>ROUNDDOWN((('ASIG EXPERIENCIA'!H70)+(((INICIAL/44)*B67)*6)/15),0)</f>
        <v>41701</v>
      </c>
      <c r="J67" s="9">
        <f>ROUNDDOWN((('ASIG EXPERIENCIA'!I70)+(((INICIAL/44)*B67)*7)/15),0)</f>
        <v>48634</v>
      </c>
      <c r="K67" s="9">
        <f>ROUNDDOWN((('ASIG EXPERIENCIA'!J70)+(((INICIAL/44)*B67)*8)/15),0)</f>
        <v>55568</v>
      </c>
      <c r="L67" s="9">
        <f>ROUNDDOWN((('ASIG EXPERIENCIA'!K70)+(((INICIAL/44)*B67)*9)/15),0)</f>
        <v>62502</v>
      </c>
      <c r="M67" s="9">
        <f>ROUNDDOWN((('ASIG EXPERIENCIA'!L70)+(((INICIAL/44)*B67)*10)/15),0)</f>
        <v>69435</v>
      </c>
      <c r="N67" s="9">
        <f>ROUNDDOWN((('ASIG EXPERIENCIA'!M70)+(((INICIAL/44)*B67)*11)/15),0)</f>
        <v>76369</v>
      </c>
      <c r="O67" s="9">
        <f>ROUNDDOWN((('ASIG EXPERIENCIA'!N70)+(((INICIAL/44)*B67)*12)/15),0)</f>
        <v>83302</v>
      </c>
      <c r="P67" s="9">
        <f>ROUNDDOWN((('ASIG EXPERIENCIA'!O70)+(((INICIAL/44)*B67)*13)/15),0)</f>
        <v>90237</v>
      </c>
      <c r="Q67" s="9">
        <f>ROUNDDOWN((('ASIG EXPERIENCIA'!P70)+(((INICIAL/44)*B67)*14)/15),0)</f>
        <v>97170</v>
      </c>
      <c r="R67" s="9">
        <f>ROUNDDOWN((('ASIG EXPERIENCIA'!Q70)+(((INICIAL/44)*B67)*15)/15),0)</f>
        <v>104103</v>
      </c>
    </row>
    <row r="68" spans="1:18" ht="17.45" customHeight="1" thickBot="1" x14ac:dyDescent="0.3">
      <c r="A68" s="27" t="s">
        <v>7</v>
      </c>
      <c r="B68" s="13">
        <v>15</v>
      </c>
      <c r="C68" s="14">
        <f>'RMN-BRP'!E17</f>
        <v>213651</v>
      </c>
      <c r="D68" s="9">
        <f>ROUNDDOWN((('ASIG EXPERIENCIA'!C71)+(((INICIAL/44)*B68)*1)/15),0)</f>
        <v>7535</v>
      </c>
      <c r="E68" s="9">
        <f>ROUNDDOWN((('ASIG EXPERIENCIA'!D71)+(((INICIAL/44)*B68)*2)/15),0)</f>
        <v>14963</v>
      </c>
      <c r="F68" s="9">
        <f>ROUNDDOWN((('ASIG EXPERIENCIA'!E71)+(((INICIAL/44)*B68)*3)/15),0)</f>
        <v>22393</v>
      </c>
      <c r="G68" s="9">
        <f>ROUNDDOWN((('ASIG EXPERIENCIA'!F71)+(((INICIAL/44)*B68)*4)/15),0)</f>
        <v>29822</v>
      </c>
      <c r="H68" s="9">
        <f>ROUNDDOWN((('ASIG EXPERIENCIA'!G71)+(((INICIAL/44)*B68)*5)/15),0)</f>
        <v>37250</v>
      </c>
      <c r="I68" s="9">
        <f>ROUNDDOWN((('ASIG EXPERIENCIA'!H71)+(((INICIAL/44)*B68)*6)/15),0)</f>
        <v>44680</v>
      </c>
      <c r="J68" s="9">
        <f>ROUNDDOWN((('ASIG EXPERIENCIA'!I71)+(((INICIAL/44)*B68)*7)/15),0)</f>
        <v>52108</v>
      </c>
      <c r="K68" s="9">
        <f>ROUNDDOWN((('ASIG EXPERIENCIA'!J71)+(((INICIAL/44)*B68)*8)/15),0)</f>
        <v>59537</v>
      </c>
      <c r="L68" s="9">
        <f>ROUNDDOWN((('ASIG EXPERIENCIA'!K71)+(((INICIAL/44)*B68)*9)/15),0)</f>
        <v>66967</v>
      </c>
      <c r="M68" s="9">
        <f>ROUNDDOWN((('ASIG EXPERIENCIA'!L71)+(((INICIAL/44)*B68)*10)/15),0)</f>
        <v>74395</v>
      </c>
      <c r="N68" s="9">
        <f>ROUNDDOWN((('ASIG EXPERIENCIA'!M71)+(((INICIAL/44)*B68)*11)/15),0)</f>
        <v>81824</v>
      </c>
      <c r="O68" s="9">
        <f>ROUNDDOWN((('ASIG EXPERIENCIA'!N71)+(((INICIAL/44)*B68)*12)/15),0)</f>
        <v>89253</v>
      </c>
      <c r="P68" s="9">
        <f>ROUNDDOWN((('ASIG EXPERIENCIA'!O71)+(((INICIAL/44)*B68)*13)/15),0)</f>
        <v>96682</v>
      </c>
      <c r="Q68" s="9">
        <f>ROUNDDOWN((('ASIG EXPERIENCIA'!P71)+(((INICIAL/44)*B68)*14)/15),0)</f>
        <v>104110</v>
      </c>
      <c r="R68" s="9">
        <f>ROUNDDOWN((('ASIG EXPERIENCIA'!Q71)+(((INICIAL/44)*B68)*15)/15),0)</f>
        <v>111540</v>
      </c>
    </row>
    <row r="69" spans="1:18" ht="17.45" customHeight="1" thickBot="1" x14ac:dyDescent="0.3">
      <c r="A69" s="27" t="s">
        <v>7</v>
      </c>
      <c r="B69" s="13">
        <v>16</v>
      </c>
      <c r="C69" s="14">
        <f>'RMN-BRP'!E18</f>
        <v>227894.39999999999</v>
      </c>
      <c r="D69" s="9">
        <f>ROUNDDOWN((('ASIG EXPERIENCIA'!C72)+(((INICIAL/44)*B69)*1)/15),0)</f>
        <v>8037</v>
      </c>
      <c r="E69" s="9">
        <f>ROUNDDOWN((('ASIG EXPERIENCIA'!D72)+(((INICIAL/44)*B69)*2)/15),0)</f>
        <v>15961</v>
      </c>
      <c r="F69" s="9">
        <f>ROUNDDOWN((('ASIG EXPERIENCIA'!E72)+(((INICIAL/44)*B69)*3)/15),0)</f>
        <v>23885</v>
      </c>
      <c r="G69" s="9">
        <f>ROUNDDOWN((('ASIG EXPERIENCIA'!F72)+(((INICIAL/44)*B69)*4)/15),0)</f>
        <v>31810</v>
      </c>
      <c r="H69" s="9">
        <f>ROUNDDOWN((('ASIG EXPERIENCIA'!G72)+(((INICIAL/44)*B69)*5)/15),0)</f>
        <v>39734</v>
      </c>
      <c r="I69" s="9">
        <f>ROUNDDOWN((('ASIG EXPERIENCIA'!H72)+(((INICIAL/44)*B69)*6)/15),0)</f>
        <v>47658</v>
      </c>
      <c r="J69" s="9">
        <f>ROUNDDOWN((('ASIG EXPERIENCIA'!I72)+(((INICIAL/44)*B69)*7)/15),0)</f>
        <v>55583</v>
      </c>
      <c r="K69" s="9">
        <f>ROUNDDOWN((('ASIG EXPERIENCIA'!J72)+(((INICIAL/44)*B69)*8)/15),0)</f>
        <v>63507</v>
      </c>
      <c r="L69" s="9">
        <f>ROUNDDOWN((('ASIG EXPERIENCIA'!K72)+(((INICIAL/44)*B69)*9)/15),0)</f>
        <v>71430</v>
      </c>
      <c r="M69" s="9">
        <f>ROUNDDOWN((('ASIG EXPERIENCIA'!L72)+(((INICIAL/44)*B69)*10)/15),0)</f>
        <v>79355</v>
      </c>
      <c r="N69" s="9">
        <f>ROUNDDOWN((('ASIG EXPERIENCIA'!M72)+(((INICIAL/44)*B69)*11)/15),0)</f>
        <v>87279</v>
      </c>
      <c r="O69" s="9">
        <f>ROUNDDOWN((('ASIG EXPERIENCIA'!N72)+(((INICIAL/44)*B69)*12)/15),0)</f>
        <v>95203</v>
      </c>
      <c r="P69" s="9">
        <f>ROUNDDOWN((('ASIG EXPERIENCIA'!O72)+(((INICIAL/44)*B69)*13)/15),0)</f>
        <v>103127</v>
      </c>
      <c r="Q69" s="9">
        <f>ROUNDDOWN((('ASIG EXPERIENCIA'!P72)+(((INICIAL/44)*B69)*14)/15),0)</f>
        <v>111052</v>
      </c>
      <c r="R69" s="9">
        <f>ROUNDDOWN((('ASIG EXPERIENCIA'!Q72)+(((INICIAL/44)*B69)*15)/15),0)</f>
        <v>118976</v>
      </c>
    </row>
    <row r="70" spans="1:18" ht="17.45" customHeight="1" thickBot="1" x14ac:dyDescent="0.3">
      <c r="A70" s="27" t="s">
        <v>7</v>
      </c>
      <c r="B70" s="13">
        <v>17</v>
      </c>
      <c r="C70" s="14">
        <f>'RMN-BRP'!E19</f>
        <v>242137.8</v>
      </c>
      <c r="D70" s="9">
        <f>ROUNDDOWN((('ASIG EXPERIENCIA'!C73)+(((INICIAL/44)*B70)*1)/15),0)</f>
        <v>8540</v>
      </c>
      <c r="E70" s="9">
        <f>ROUNDDOWN((('ASIG EXPERIENCIA'!D73)+(((INICIAL/44)*B70)*2)/15),0)</f>
        <v>16959</v>
      </c>
      <c r="F70" s="9">
        <f>ROUNDDOWN((('ASIG EXPERIENCIA'!E73)+(((INICIAL/44)*B70)*3)/15),0)</f>
        <v>25378</v>
      </c>
      <c r="G70" s="9">
        <f>ROUNDDOWN((('ASIG EXPERIENCIA'!F73)+(((INICIAL/44)*B70)*4)/15),0)</f>
        <v>33798</v>
      </c>
      <c r="H70" s="9">
        <f>ROUNDDOWN((('ASIG EXPERIENCIA'!G73)+(((INICIAL/44)*B70)*5)/15),0)</f>
        <v>42218</v>
      </c>
      <c r="I70" s="9">
        <f>ROUNDDOWN((('ASIG EXPERIENCIA'!H73)+(((INICIAL/44)*B70)*6)/15),0)</f>
        <v>50637</v>
      </c>
      <c r="J70" s="9">
        <f>ROUNDDOWN((('ASIG EXPERIENCIA'!I73)+(((INICIAL/44)*B70)*7)/15),0)</f>
        <v>59056</v>
      </c>
      <c r="K70" s="9">
        <f>ROUNDDOWN((('ASIG EXPERIENCIA'!J73)+(((INICIAL/44)*B70)*8)/15),0)</f>
        <v>67476</v>
      </c>
      <c r="L70" s="9">
        <f>ROUNDDOWN((('ASIG EXPERIENCIA'!K73)+(((INICIAL/44)*B70)*9)/15),0)</f>
        <v>75895</v>
      </c>
      <c r="M70" s="9">
        <f>ROUNDDOWN((('ASIG EXPERIENCIA'!L73)+(((INICIAL/44)*B70)*10)/15),0)</f>
        <v>84314</v>
      </c>
      <c r="N70" s="9">
        <f>ROUNDDOWN((('ASIG EXPERIENCIA'!M73)+(((INICIAL/44)*B70)*11)/15),0)</f>
        <v>92734</v>
      </c>
      <c r="O70" s="9">
        <f>ROUNDDOWN((('ASIG EXPERIENCIA'!N73)+(((INICIAL/44)*B70)*12)/15),0)</f>
        <v>101154</v>
      </c>
      <c r="P70" s="9">
        <f>ROUNDDOWN((('ASIG EXPERIENCIA'!O73)+(((INICIAL/44)*B70)*13)/15),0)</f>
        <v>109573</v>
      </c>
      <c r="Q70" s="9">
        <f>ROUNDDOWN((('ASIG EXPERIENCIA'!P73)+(((INICIAL/44)*B70)*14)/15),0)</f>
        <v>117992</v>
      </c>
      <c r="R70" s="9">
        <f>ROUNDDOWN((('ASIG EXPERIENCIA'!Q73)+(((INICIAL/44)*B70)*15)/15),0)</f>
        <v>126411</v>
      </c>
    </row>
    <row r="71" spans="1:18" ht="17.45" customHeight="1" thickBot="1" x14ac:dyDescent="0.3">
      <c r="A71" s="27" t="s">
        <v>7</v>
      </c>
      <c r="B71" s="13">
        <v>18</v>
      </c>
      <c r="C71" s="14">
        <f>'RMN-BRP'!E20</f>
        <v>256381.19999999998</v>
      </c>
      <c r="D71" s="9">
        <f>ROUNDDOWN((('ASIG EXPERIENCIA'!C74)+(((INICIAL/44)*B71)*1)/15),0)</f>
        <v>9042</v>
      </c>
      <c r="E71" s="9">
        <f>ROUNDDOWN((('ASIG EXPERIENCIA'!D74)+(((INICIAL/44)*B71)*2)/15),0)</f>
        <v>17957</v>
      </c>
      <c r="F71" s="9">
        <f>ROUNDDOWN((('ASIG EXPERIENCIA'!E74)+(((INICIAL/44)*B71)*3)/15),0)</f>
        <v>26871</v>
      </c>
      <c r="G71" s="9">
        <f>ROUNDDOWN((('ASIG EXPERIENCIA'!F74)+(((INICIAL/44)*B71)*4)/15),0)</f>
        <v>35786</v>
      </c>
      <c r="H71" s="9">
        <f>ROUNDDOWN((('ASIG EXPERIENCIA'!G74)+(((INICIAL/44)*B71)*5)/15),0)</f>
        <v>44701</v>
      </c>
      <c r="I71" s="9">
        <f>ROUNDDOWN((('ASIG EXPERIENCIA'!H74)+(((INICIAL/44)*B71)*6)/15),0)</f>
        <v>53616</v>
      </c>
      <c r="J71" s="9">
        <f>ROUNDDOWN((('ASIG EXPERIENCIA'!I74)+(((INICIAL/44)*B71)*7)/15),0)</f>
        <v>62530</v>
      </c>
      <c r="K71" s="9">
        <f>ROUNDDOWN((('ASIG EXPERIENCIA'!J74)+(((INICIAL/44)*B71)*8)/15),0)</f>
        <v>71445</v>
      </c>
      <c r="L71" s="9">
        <f>ROUNDDOWN((('ASIG EXPERIENCIA'!K74)+(((INICIAL/44)*B71)*9)/15),0)</f>
        <v>80359</v>
      </c>
      <c r="M71" s="9">
        <f>ROUNDDOWN((('ASIG EXPERIENCIA'!L74)+(((INICIAL/44)*B71)*10)/15),0)</f>
        <v>89275</v>
      </c>
      <c r="N71" s="9">
        <f>ROUNDDOWN((('ASIG EXPERIENCIA'!M74)+(((INICIAL/44)*B71)*11)/15),0)</f>
        <v>98189</v>
      </c>
      <c r="O71" s="9">
        <f>ROUNDDOWN((('ASIG EXPERIENCIA'!N74)+(((INICIAL/44)*B71)*12)/15),0)</f>
        <v>107104</v>
      </c>
      <c r="P71" s="9">
        <f>ROUNDDOWN((('ASIG EXPERIENCIA'!O74)+(((INICIAL/44)*B71)*13)/15),0)</f>
        <v>116018</v>
      </c>
      <c r="Q71" s="9">
        <f>ROUNDDOWN((('ASIG EXPERIENCIA'!P74)+(((INICIAL/44)*B71)*14)/15),0)</f>
        <v>124934</v>
      </c>
      <c r="R71" s="9">
        <f>ROUNDDOWN((('ASIG EXPERIENCIA'!Q74)+(((INICIAL/44)*B71)*15)/15),0)</f>
        <v>133848</v>
      </c>
    </row>
    <row r="72" spans="1:18" ht="17.45" customHeight="1" thickBot="1" x14ac:dyDescent="0.3">
      <c r="A72" s="27" t="s">
        <v>7</v>
      </c>
      <c r="B72" s="13">
        <v>19</v>
      </c>
      <c r="C72" s="14">
        <f>'RMN-BRP'!E21</f>
        <v>270624.59999999998</v>
      </c>
      <c r="D72" s="9">
        <f>ROUNDDOWN((('ASIG EXPERIENCIA'!C75)+(((INICIAL/44)*B72)*1)/15),0)</f>
        <v>9545</v>
      </c>
      <c r="E72" s="9">
        <f>ROUNDDOWN((('ASIG EXPERIENCIA'!D75)+(((INICIAL/44)*B72)*2)/15),0)</f>
        <v>18954</v>
      </c>
      <c r="F72" s="9">
        <f>ROUNDDOWN((('ASIG EXPERIENCIA'!E75)+(((INICIAL/44)*B72)*3)/15),0)</f>
        <v>28364</v>
      </c>
      <c r="G72" s="9">
        <f>ROUNDDOWN((('ASIG EXPERIENCIA'!F75)+(((INICIAL/44)*B72)*4)/15),0)</f>
        <v>37774</v>
      </c>
      <c r="H72" s="9">
        <f>ROUNDDOWN((('ASIG EXPERIENCIA'!G75)+(((INICIAL/44)*B72)*5)/15),0)</f>
        <v>47184</v>
      </c>
      <c r="I72" s="9">
        <f>ROUNDDOWN((('ASIG EXPERIENCIA'!H75)+(((INICIAL/44)*B72)*6)/15),0)</f>
        <v>56595</v>
      </c>
      <c r="J72" s="9">
        <f>ROUNDDOWN((('ASIG EXPERIENCIA'!I75)+(((INICIAL/44)*B72)*7)/15),0)</f>
        <v>66004</v>
      </c>
      <c r="K72" s="9">
        <f>ROUNDDOWN((('ASIG EXPERIENCIA'!J75)+(((INICIAL/44)*B72)*8)/15),0)</f>
        <v>75414</v>
      </c>
      <c r="L72" s="9">
        <f>ROUNDDOWN((('ASIG EXPERIENCIA'!K75)+(((INICIAL/44)*B72)*9)/15),0)</f>
        <v>84824</v>
      </c>
      <c r="M72" s="9">
        <f>ROUNDDOWN((('ASIG EXPERIENCIA'!L75)+(((INICIAL/44)*B72)*10)/15),0)</f>
        <v>94234</v>
      </c>
      <c r="N72" s="9">
        <f>ROUNDDOWN((('ASIG EXPERIENCIA'!M75)+(((INICIAL/44)*B72)*11)/15),0)</f>
        <v>103644</v>
      </c>
      <c r="O72" s="9">
        <f>ROUNDDOWN((('ASIG EXPERIENCIA'!N75)+(((INICIAL/44)*B72)*12)/15),0)</f>
        <v>113054</v>
      </c>
      <c r="P72" s="9">
        <f>ROUNDDOWN((('ASIG EXPERIENCIA'!O75)+(((INICIAL/44)*B72)*13)/15),0)</f>
        <v>122464</v>
      </c>
      <c r="Q72" s="9">
        <f>ROUNDDOWN((('ASIG EXPERIENCIA'!P75)+(((INICIAL/44)*B72)*14)/15),0)</f>
        <v>131874</v>
      </c>
      <c r="R72" s="9">
        <f>ROUNDDOWN((('ASIG EXPERIENCIA'!Q75)+(((INICIAL/44)*B72)*15)/15),0)</f>
        <v>141284</v>
      </c>
    </row>
    <row r="73" spans="1:18" ht="17.45" customHeight="1" thickBot="1" x14ac:dyDescent="0.3">
      <c r="A73" s="27" t="s">
        <v>7</v>
      </c>
      <c r="B73" s="13">
        <v>20</v>
      </c>
      <c r="C73" s="14">
        <f>'RMN-BRP'!E22</f>
        <v>284868</v>
      </c>
      <c r="D73" s="9">
        <f>ROUNDDOWN((('ASIG EXPERIENCIA'!C76)+(((INICIAL/44)*B73)*1)/15),0)</f>
        <v>10047</v>
      </c>
      <c r="E73" s="9">
        <f>ROUNDDOWN((('ASIG EXPERIENCIA'!D76)+(((INICIAL/44)*B73)*2)/15),0)</f>
        <v>19952</v>
      </c>
      <c r="F73" s="9">
        <f>ROUNDDOWN((('ASIG EXPERIENCIA'!E76)+(((INICIAL/44)*B73)*3)/15),0)</f>
        <v>29857</v>
      </c>
      <c r="G73" s="9">
        <f>ROUNDDOWN((('ASIG EXPERIENCIA'!F76)+(((INICIAL/44)*B73)*4)/15),0)</f>
        <v>39762</v>
      </c>
      <c r="H73" s="9">
        <f>ROUNDDOWN((('ASIG EXPERIENCIA'!G76)+(((INICIAL/44)*B73)*5)/15),0)</f>
        <v>49667</v>
      </c>
      <c r="I73" s="9">
        <f>ROUNDDOWN((('ASIG EXPERIENCIA'!H76)+(((INICIAL/44)*B73)*6)/15),0)</f>
        <v>59573</v>
      </c>
      <c r="J73" s="9">
        <f>ROUNDDOWN((('ASIG EXPERIENCIA'!I76)+(((INICIAL/44)*B73)*7)/15),0)</f>
        <v>69478</v>
      </c>
      <c r="K73" s="9">
        <f>ROUNDDOWN((('ASIG EXPERIENCIA'!J76)+(((INICIAL/44)*B73)*8)/15),0)</f>
        <v>79384</v>
      </c>
      <c r="L73" s="9">
        <f>ROUNDDOWN((('ASIG EXPERIENCIA'!K76)+(((INICIAL/44)*B73)*9)/15),0)</f>
        <v>89289</v>
      </c>
      <c r="M73" s="9">
        <f>ROUNDDOWN((('ASIG EXPERIENCIA'!L76)+(((INICIAL/44)*B73)*10)/15),0)</f>
        <v>99194</v>
      </c>
      <c r="N73" s="9">
        <f>ROUNDDOWN((('ASIG EXPERIENCIA'!M76)+(((INICIAL/44)*B73)*11)/15),0)</f>
        <v>109099</v>
      </c>
      <c r="O73" s="9">
        <f>ROUNDDOWN((('ASIG EXPERIENCIA'!N76)+(((INICIAL/44)*B73)*12)/15),0)</f>
        <v>119004</v>
      </c>
      <c r="P73" s="9">
        <f>ROUNDDOWN((('ASIG EXPERIENCIA'!O76)+(((INICIAL/44)*B73)*13)/15),0)</f>
        <v>128909</v>
      </c>
      <c r="Q73" s="9">
        <f>ROUNDDOWN((('ASIG EXPERIENCIA'!P76)+(((INICIAL/44)*B73)*14)/15),0)</f>
        <v>138814</v>
      </c>
      <c r="R73" s="9">
        <f>ROUNDDOWN((('ASIG EXPERIENCIA'!Q76)+(((INICIAL/44)*B73)*15)/15),0)</f>
        <v>148720</v>
      </c>
    </row>
    <row r="74" spans="1:18" ht="17.45" customHeight="1" thickBot="1" x14ac:dyDescent="0.3">
      <c r="A74" s="27" t="s">
        <v>7</v>
      </c>
      <c r="B74" s="13">
        <v>21</v>
      </c>
      <c r="C74" s="14">
        <f>'RMN-BRP'!E23</f>
        <v>299111.39999999997</v>
      </c>
      <c r="D74" s="9">
        <f>ROUNDDOWN((('ASIG EXPERIENCIA'!C77)+(((INICIAL/44)*B74)*1)/15),0)</f>
        <v>10549</v>
      </c>
      <c r="E74" s="9">
        <f>ROUNDDOWN((('ASIG EXPERIENCIA'!D77)+(((INICIAL/44)*B74)*2)/15),0)</f>
        <v>20950</v>
      </c>
      <c r="F74" s="9">
        <f>ROUNDDOWN((('ASIG EXPERIENCIA'!E77)+(((INICIAL/44)*B74)*3)/15),0)</f>
        <v>31350</v>
      </c>
      <c r="G74" s="9">
        <f>ROUNDDOWN((('ASIG EXPERIENCIA'!F77)+(((INICIAL/44)*B74)*4)/15),0)</f>
        <v>41751</v>
      </c>
      <c r="H74" s="9">
        <f>ROUNDDOWN((('ASIG EXPERIENCIA'!G77)+(((INICIAL/44)*B74)*5)/15),0)</f>
        <v>52151</v>
      </c>
      <c r="I74" s="9">
        <f>ROUNDDOWN((('ASIG EXPERIENCIA'!H77)+(((INICIAL/44)*B74)*6)/15),0)</f>
        <v>62552</v>
      </c>
      <c r="J74" s="9">
        <f>ROUNDDOWN((('ASIG EXPERIENCIA'!I77)+(((INICIAL/44)*B74)*7)/15),0)</f>
        <v>72952</v>
      </c>
      <c r="K74" s="9">
        <f>ROUNDDOWN((('ASIG EXPERIENCIA'!J77)+(((INICIAL/44)*B74)*8)/15),0)</f>
        <v>83352</v>
      </c>
      <c r="L74" s="9">
        <f>ROUNDDOWN((('ASIG EXPERIENCIA'!K77)+(((INICIAL/44)*B74)*9)/15),0)</f>
        <v>93753</v>
      </c>
      <c r="M74" s="9">
        <f>ROUNDDOWN((('ASIG EXPERIENCIA'!L77)+(((INICIAL/44)*B74)*10)/15),0)</f>
        <v>104153</v>
      </c>
      <c r="N74" s="9">
        <f>ROUNDDOWN((('ASIG EXPERIENCIA'!M77)+(((INICIAL/44)*B74)*11)/15),0)</f>
        <v>114554</v>
      </c>
      <c r="O74" s="9">
        <f>ROUNDDOWN((('ASIG EXPERIENCIA'!N77)+(((INICIAL/44)*B74)*12)/15),0)</f>
        <v>124955</v>
      </c>
      <c r="P74" s="9">
        <f>ROUNDDOWN((('ASIG EXPERIENCIA'!O77)+(((INICIAL/44)*B74)*13)/15),0)</f>
        <v>135355</v>
      </c>
      <c r="Q74" s="9">
        <f>ROUNDDOWN((('ASIG EXPERIENCIA'!P77)+(((INICIAL/44)*B74)*14)/15),0)</f>
        <v>145756</v>
      </c>
      <c r="R74" s="9">
        <f>ROUNDDOWN((('ASIG EXPERIENCIA'!Q77)+(((INICIAL/44)*B74)*15)/15),0)</f>
        <v>156156</v>
      </c>
    </row>
    <row r="75" spans="1:18" ht="17.45" customHeight="1" thickBot="1" x14ac:dyDescent="0.3">
      <c r="A75" s="27" t="s">
        <v>7</v>
      </c>
      <c r="B75" s="13">
        <v>22</v>
      </c>
      <c r="C75" s="14">
        <f>'RMN-BRP'!E24</f>
        <v>313354.8</v>
      </c>
      <c r="D75" s="9">
        <f>ROUNDDOWN((('ASIG EXPERIENCIA'!C78)+(((INICIAL/44)*B75)*1)/15),0)</f>
        <v>11052</v>
      </c>
      <c r="E75" s="9">
        <f>ROUNDDOWN((('ASIG EXPERIENCIA'!D78)+(((INICIAL/44)*B75)*2)/15),0)</f>
        <v>21948</v>
      </c>
      <c r="F75" s="9">
        <f>ROUNDDOWN((('ASIG EXPERIENCIA'!E78)+(((INICIAL/44)*B75)*3)/15),0)</f>
        <v>32843</v>
      </c>
      <c r="G75" s="9">
        <f>ROUNDDOWN((('ASIG EXPERIENCIA'!F78)+(((INICIAL/44)*B75)*4)/15),0)</f>
        <v>43739</v>
      </c>
      <c r="H75" s="9">
        <f>ROUNDDOWN((('ASIG EXPERIENCIA'!G78)+(((INICIAL/44)*B75)*5)/15),0)</f>
        <v>54635</v>
      </c>
      <c r="I75" s="9">
        <f>ROUNDDOWN((('ASIG EXPERIENCIA'!H78)+(((INICIAL/44)*B75)*6)/15),0)</f>
        <v>65530</v>
      </c>
      <c r="J75" s="9">
        <f>ROUNDDOWN((('ASIG EXPERIENCIA'!I78)+(((INICIAL/44)*B75)*7)/15),0)</f>
        <v>76426</v>
      </c>
      <c r="K75" s="9">
        <f>ROUNDDOWN((('ASIG EXPERIENCIA'!J78)+(((INICIAL/44)*B75)*8)/15),0)</f>
        <v>87322</v>
      </c>
      <c r="L75" s="9">
        <f>ROUNDDOWN((('ASIG EXPERIENCIA'!K78)+(((INICIAL/44)*B75)*9)/15),0)</f>
        <v>98218</v>
      </c>
      <c r="M75" s="9">
        <f>ROUNDDOWN((('ASIG EXPERIENCIA'!L78)+(((INICIAL/44)*B75)*10)/15),0)</f>
        <v>109113</v>
      </c>
      <c r="N75" s="9">
        <f>ROUNDDOWN((('ASIG EXPERIENCIA'!M78)+(((INICIAL/44)*B75)*11)/15),0)</f>
        <v>120009</v>
      </c>
      <c r="O75" s="9">
        <f>ROUNDDOWN((('ASIG EXPERIENCIA'!N78)+(((INICIAL/44)*B75)*12)/15),0)</f>
        <v>130905</v>
      </c>
      <c r="P75" s="9">
        <f>ROUNDDOWN((('ASIG EXPERIENCIA'!O78)+(((INICIAL/44)*B75)*13)/15),0)</f>
        <v>141800</v>
      </c>
      <c r="Q75" s="9">
        <f>ROUNDDOWN((('ASIG EXPERIENCIA'!P78)+(((INICIAL/44)*B75)*14)/15),0)</f>
        <v>152696</v>
      </c>
      <c r="R75" s="9">
        <f>ROUNDDOWN((('ASIG EXPERIENCIA'!Q78)+(((INICIAL/44)*B75)*15)/15),0)</f>
        <v>163592</v>
      </c>
    </row>
    <row r="76" spans="1:18" ht="17.45" customHeight="1" thickBot="1" x14ac:dyDescent="0.3">
      <c r="A76" s="27" t="s">
        <v>7</v>
      </c>
      <c r="B76" s="13">
        <v>23</v>
      </c>
      <c r="C76" s="14">
        <f>'RMN-BRP'!E25</f>
        <v>327598.2</v>
      </c>
      <c r="D76" s="9">
        <f>ROUNDDOWN((('ASIG EXPERIENCIA'!C79)+(((INICIAL/44)*B76)*1)/15),0)</f>
        <v>11554</v>
      </c>
      <c r="E76" s="9">
        <f>ROUNDDOWN((('ASIG EXPERIENCIA'!D79)+(((INICIAL/44)*B76)*2)/15),0)</f>
        <v>22945</v>
      </c>
      <c r="F76" s="9">
        <f>ROUNDDOWN((('ASIG EXPERIENCIA'!E79)+(((INICIAL/44)*B76)*3)/15),0)</f>
        <v>34336</v>
      </c>
      <c r="G76" s="9">
        <f>ROUNDDOWN((('ASIG EXPERIENCIA'!F79)+(((INICIAL/44)*B76)*4)/15),0)</f>
        <v>45727</v>
      </c>
      <c r="H76" s="9">
        <f>ROUNDDOWN((('ASIG EXPERIENCIA'!G79)+(((INICIAL/44)*B76)*5)/15),0)</f>
        <v>57118</v>
      </c>
      <c r="I76" s="9">
        <f>ROUNDDOWN((('ASIG EXPERIENCIA'!H79)+(((INICIAL/44)*B76)*6)/15),0)</f>
        <v>68509</v>
      </c>
      <c r="J76" s="9">
        <f>ROUNDDOWN((('ASIG EXPERIENCIA'!I79)+(((INICIAL/44)*B76)*7)/15),0)</f>
        <v>79900</v>
      </c>
      <c r="K76" s="9">
        <f>ROUNDDOWN((('ASIG EXPERIENCIA'!J79)+(((INICIAL/44)*B76)*8)/15),0)</f>
        <v>91291</v>
      </c>
      <c r="L76" s="9">
        <f>ROUNDDOWN((('ASIG EXPERIENCIA'!K79)+(((INICIAL/44)*B76)*9)/15),0)</f>
        <v>102682</v>
      </c>
      <c r="M76" s="9">
        <f>ROUNDDOWN((('ASIG EXPERIENCIA'!L79)+(((INICIAL/44)*B76)*10)/15),0)</f>
        <v>114073</v>
      </c>
      <c r="N76" s="9">
        <f>ROUNDDOWN((('ASIG EXPERIENCIA'!M79)+(((INICIAL/44)*B76)*11)/15),0)</f>
        <v>125465</v>
      </c>
      <c r="O76" s="9">
        <f>ROUNDDOWN((('ASIG EXPERIENCIA'!N79)+(((INICIAL/44)*B76)*12)/15),0)</f>
        <v>136856</v>
      </c>
      <c r="P76" s="9">
        <f>ROUNDDOWN((('ASIG EXPERIENCIA'!O79)+(((INICIAL/44)*B76)*13)/15),0)</f>
        <v>148247</v>
      </c>
      <c r="Q76" s="9">
        <f>ROUNDDOWN((('ASIG EXPERIENCIA'!P79)+(((INICIAL/44)*B76)*14)/15),0)</f>
        <v>159638</v>
      </c>
      <c r="R76" s="9">
        <f>ROUNDDOWN((('ASIG EXPERIENCIA'!Q79)+(((INICIAL/44)*B76)*15)/15),0)</f>
        <v>171029</v>
      </c>
    </row>
    <row r="77" spans="1:18" ht="17.45" customHeight="1" thickBot="1" x14ac:dyDescent="0.3">
      <c r="A77" s="27" t="s">
        <v>7</v>
      </c>
      <c r="B77" s="13">
        <v>24</v>
      </c>
      <c r="C77" s="14">
        <f>'RMN-BRP'!E26</f>
        <v>341841.6</v>
      </c>
      <c r="D77" s="9">
        <f>ROUNDDOWN((('ASIG EXPERIENCIA'!C80)+(((INICIAL/44)*B77)*1)/15),0)</f>
        <v>12056</v>
      </c>
      <c r="E77" s="9">
        <f>ROUNDDOWN((('ASIG EXPERIENCIA'!D80)+(((INICIAL/44)*B77)*2)/15),0)</f>
        <v>23942</v>
      </c>
      <c r="F77" s="9">
        <f>ROUNDDOWN((('ASIG EXPERIENCIA'!E80)+(((INICIAL/44)*B77)*3)/15),0)</f>
        <v>35828</v>
      </c>
      <c r="G77" s="9">
        <f>ROUNDDOWN((('ASIG EXPERIENCIA'!F80)+(((INICIAL/44)*B77)*4)/15),0)</f>
        <v>47715</v>
      </c>
      <c r="H77" s="9">
        <f>ROUNDDOWN((('ASIG EXPERIENCIA'!G80)+(((INICIAL/44)*B77)*5)/15),0)</f>
        <v>59601</v>
      </c>
      <c r="I77" s="9">
        <f>ROUNDDOWN((('ASIG EXPERIENCIA'!H80)+(((INICIAL/44)*B77)*6)/15),0)</f>
        <v>71487</v>
      </c>
      <c r="J77" s="9">
        <f>ROUNDDOWN((('ASIG EXPERIENCIA'!I80)+(((INICIAL/44)*B77)*7)/15),0)</f>
        <v>83374</v>
      </c>
      <c r="K77" s="9">
        <f>ROUNDDOWN((('ASIG EXPERIENCIA'!J80)+(((INICIAL/44)*B77)*8)/15),0)</f>
        <v>95260</v>
      </c>
      <c r="L77" s="9">
        <f>ROUNDDOWN((('ASIG EXPERIENCIA'!K80)+(((INICIAL/44)*B77)*9)/15),0)</f>
        <v>107146</v>
      </c>
      <c r="M77" s="9">
        <f>ROUNDDOWN((('ASIG EXPERIENCIA'!L80)+(((INICIAL/44)*B77)*10)/15),0)</f>
        <v>119033</v>
      </c>
      <c r="N77" s="9">
        <f>ROUNDDOWN((('ASIG EXPERIENCIA'!M80)+(((INICIAL/44)*B77)*11)/15),0)</f>
        <v>130919</v>
      </c>
      <c r="O77" s="9">
        <f>ROUNDDOWN((('ASIG EXPERIENCIA'!N80)+(((INICIAL/44)*B77)*12)/15),0)</f>
        <v>142805</v>
      </c>
      <c r="P77" s="9">
        <f>ROUNDDOWN((('ASIG EXPERIENCIA'!O80)+(((INICIAL/44)*B77)*13)/15),0)</f>
        <v>154692</v>
      </c>
      <c r="Q77" s="9">
        <f>ROUNDDOWN((('ASIG EXPERIENCIA'!P80)+(((INICIAL/44)*B77)*14)/15),0)</f>
        <v>166578</v>
      </c>
      <c r="R77" s="9">
        <f>ROUNDDOWN((('ASIG EXPERIENCIA'!Q80)+(((INICIAL/44)*B77)*15)/15),0)</f>
        <v>178464</v>
      </c>
    </row>
    <row r="78" spans="1:18" ht="17.45" customHeight="1" thickBot="1" x14ac:dyDescent="0.3">
      <c r="A78" s="27" t="s">
        <v>7</v>
      </c>
      <c r="B78" s="13">
        <v>25</v>
      </c>
      <c r="C78" s="14">
        <f>'RMN-BRP'!E27</f>
        <v>356085</v>
      </c>
      <c r="D78" s="9">
        <f>ROUNDDOWN((('ASIG EXPERIENCIA'!C81)+(((INICIAL/44)*B78)*1)/15),0)</f>
        <v>12558</v>
      </c>
      <c r="E78" s="9">
        <f>ROUNDDOWN((('ASIG EXPERIENCIA'!D81)+(((INICIAL/44)*B78)*2)/15),0)</f>
        <v>24940</v>
      </c>
      <c r="F78" s="9">
        <f>ROUNDDOWN((('ASIG EXPERIENCIA'!E81)+(((INICIAL/44)*B78)*3)/15),0)</f>
        <v>37321</v>
      </c>
      <c r="G78" s="9">
        <f>ROUNDDOWN((('ASIG EXPERIENCIA'!F81)+(((INICIAL/44)*B78)*4)/15),0)</f>
        <v>49703</v>
      </c>
      <c r="H78" s="9">
        <f>ROUNDDOWN((('ASIG EXPERIENCIA'!G81)+(((INICIAL/44)*B78)*5)/15),0)</f>
        <v>62085</v>
      </c>
      <c r="I78" s="9">
        <f>ROUNDDOWN((('ASIG EXPERIENCIA'!H81)+(((INICIAL/44)*B78)*6)/15),0)</f>
        <v>74466</v>
      </c>
      <c r="J78" s="9">
        <f>ROUNDDOWN((('ASIG EXPERIENCIA'!I81)+(((INICIAL/44)*B78)*7)/15),0)</f>
        <v>86848</v>
      </c>
      <c r="K78" s="9">
        <f>ROUNDDOWN((('ASIG EXPERIENCIA'!J81)+(((INICIAL/44)*B78)*8)/15),0)</f>
        <v>99230</v>
      </c>
      <c r="L78" s="9">
        <f>ROUNDDOWN((('ASIG EXPERIENCIA'!K81)+(((INICIAL/44)*B78)*9)/15),0)</f>
        <v>111611</v>
      </c>
      <c r="M78" s="9">
        <f>ROUNDDOWN((('ASIG EXPERIENCIA'!L81)+(((INICIAL/44)*B78)*10)/15),0)</f>
        <v>123993</v>
      </c>
      <c r="N78" s="9">
        <f>ROUNDDOWN((('ASIG EXPERIENCIA'!M81)+(((INICIAL/44)*B78)*11)/15),0)</f>
        <v>136374</v>
      </c>
      <c r="O78" s="9">
        <f>ROUNDDOWN((('ASIG EXPERIENCIA'!N81)+(((INICIAL/44)*B78)*12)/15),0)</f>
        <v>148755</v>
      </c>
      <c r="P78" s="9">
        <f>ROUNDDOWN((('ASIG EXPERIENCIA'!O81)+(((INICIAL/44)*B78)*13)/15),0)</f>
        <v>161137</v>
      </c>
      <c r="Q78" s="9">
        <f>ROUNDDOWN((('ASIG EXPERIENCIA'!P81)+(((INICIAL/44)*B78)*14)/15),0)</f>
        <v>173518</v>
      </c>
      <c r="R78" s="9">
        <f>ROUNDDOWN((('ASIG EXPERIENCIA'!Q81)+(((INICIAL/44)*B78)*15)/15),0)</f>
        <v>185900</v>
      </c>
    </row>
    <row r="79" spans="1:18" ht="17.45" customHeight="1" thickBot="1" x14ac:dyDescent="0.3">
      <c r="A79" s="27" t="s">
        <v>7</v>
      </c>
      <c r="B79" s="13">
        <v>26</v>
      </c>
      <c r="C79" s="14">
        <f>'RMN-BRP'!E28</f>
        <v>370328.39999999997</v>
      </c>
      <c r="D79" s="9">
        <f>ROUNDDOWN((('ASIG EXPERIENCIA'!C82)+(((INICIAL/44)*B79)*1)/15),0)</f>
        <v>13061</v>
      </c>
      <c r="E79" s="9">
        <f>ROUNDDOWN((('ASIG EXPERIENCIA'!D82)+(((INICIAL/44)*B79)*2)/15),0)</f>
        <v>25938</v>
      </c>
      <c r="F79" s="9">
        <f>ROUNDDOWN((('ASIG EXPERIENCIA'!E82)+(((INICIAL/44)*B79)*3)/15),0)</f>
        <v>38814</v>
      </c>
      <c r="G79" s="9">
        <f>ROUNDDOWN((('ASIG EXPERIENCIA'!F82)+(((INICIAL/44)*B79)*4)/15),0)</f>
        <v>51691</v>
      </c>
      <c r="H79" s="9">
        <f>ROUNDDOWN((('ASIG EXPERIENCIA'!G82)+(((INICIAL/44)*B79)*5)/15),0)</f>
        <v>64568</v>
      </c>
      <c r="I79" s="9">
        <f>ROUNDDOWN((('ASIG EXPERIENCIA'!H82)+(((INICIAL/44)*B79)*6)/15),0)</f>
        <v>77445</v>
      </c>
      <c r="J79" s="9">
        <f>ROUNDDOWN((('ASIG EXPERIENCIA'!I82)+(((INICIAL/44)*B79)*7)/15),0)</f>
        <v>90322</v>
      </c>
      <c r="K79" s="9">
        <f>ROUNDDOWN((('ASIG EXPERIENCIA'!J82)+(((INICIAL/44)*B79)*8)/15),0)</f>
        <v>103198</v>
      </c>
      <c r="L79" s="9">
        <f>ROUNDDOWN((('ASIG EXPERIENCIA'!K82)+(((INICIAL/44)*B79)*9)/15),0)</f>
        <v>116075</v>
      </c>
      <c r="M79" s="9">
        <f>ROUNDDOWN((('ASIG EXPERIENCIA'!L82)+(((INICIAL/44)*B79)*10)/15),0)</f>
        <v>128952</v>
      </c>
      <c r="N79" s="9">
        <f>ROUNDDOWN((('ASIG EXPERIENCIA'!M82)+(((INICIAL/44)*B79)*11)/15),0)</f>
        <v>141829</v>
      </c>
      <c r="O79" s="9">
        <f>ROUNDDOWN((('ASIG EXPERIENCIA'!N82)+(((INICIAL/44)*B79)*12)/15),0)</f>
        <v>154706</v>
      </c>
      <c r="P79" s="9">
        <f>ROUNDDOWN((('ASIG EXPERIENCIA'!O82)+(((INICIAL/44)*B79)*13)/15),0)</f>
        <v>167583</v>
      </c>
      <c r="Q79" s="9">
        <f>ROUNDDOWN((('ASIG EXPERIENCIA'!P82)+(((INICIAL/44)*B79)*14)/15),0)</f>
        <v>180460</v>
      </c>
      <c r="R79" s="9">
        <f>ROUNDDOWN((('ASIG EXPERIENCIA'!Q82)+(((INICIAL/44)*B79)*15)/15),0)</f>
        <v>193337</v>
      </c>
    </row>
    <row r="80" spans="1:18" ht="17.45" customHeight="1" thickBot="1" x14ac:dyDescent="0.3">
      <c r="A80" s="27" t="s">
        <v>7</v>
      </c>
      <c r="B80" s="13">
        <v>27</v>
      </c>
      <c r="C80" s="14">
        <f>'RMN-BRP'!E29</f>
        <v>384571.8</v>
      </c>
      <c r="D80" s="9">
        <f>ROUNDDOWN((('ASIG EXPERIENCIA'!C83)+(((INICIAL/44)*B80)*1)/15),0)</f>
        <v>13563</v>
      </c>
      <c r="E80" s="9">
        <f>ROUNDDOWN((('ASIG EXPERIENCIA'!D83)+(((INICIAL/44)*B80)*2)/15),0)</f>
        <v>26935</v>
      </c>
      <c r="F80" s="9">
        <f>ROUNDDOWN((('ASIG EXPERIENCIA'!E83)+(((INICIAL/44)*B80)*3)/15),0)</f>
        <v>40308</v>
      </c>
      <c r="G80" s="9">
        <f>ROUNDDOWN((('ASIG EXPERIENCIA'!F83)+(((INICIAL/44)*B80)*4)/15),0)</f>
        <v>53680</v>
      </c>
      <c r="H80" s="9">
        <f>ROUNDDOWN((('ASIG EXPERIENCIA'!G83)+(((INICIAL/44)*B80)*5)/15),0)</f>
        <v>67052</v>
      </c>
      <c r="I80" s="9">
        <f>ROUNDDOWN((('ASIG EXPERIENCIA'!H83)+(((INICIAL/44)*B80)*6)/15),0)</f>
        <v>80423</v>
      </c>
      <c r="J80" s="9">
        <f>ROUNDDOWN((('ASIG EXPERIENCIA'!I83)+(((INICIAL/44)*B80)*7)/15),0)</f>
        <v>93795</v>
      </c>
      <c r="K80" s="9">
        <f>ROUNDDOWN((('ASIG EXPERIENCIA'!J83)+(((INICIAL/44)*B80)*8)/15),0)</f>
        <v>107168</v>
      </c>
      <c r="L80" s="9">
        <f>ROUNDDOWN((('ASIG EXPERIENCIA'!K83)+(((INICIAL/44)*B80)*9)/15),0)</f>
        <v>120540</v>
      </c>
      <c r="M80" s="9">
        <f>ROUNDDOWN((('ASIG EXPERIENCIA'!L83)+(((INICIAL/44)*B80)*10)/15),0)</f>
        <v>133912</v>
      </c>
      <c r="N80" s="9">
        <f>ROUNDDOWN((('ASIG EXPERIENCIA'!M83)+(((INICIAL/44)*B80)*11)/15),0)</f>
        <v>147284</v>
      </c>
      <c r="O80" s="9">
        <f>ROUNDDOWN((('ASIG EXPERIENCIA'!N83)+(((INICIAL/44)*B80)*12)/15),0)</f>
        <v>160656</v>
      </c>
      <c r="P80" s="9">
        <f>ROUNDDOWN((('ASIG EXPERIENCIA'!O83)+(((INICIAL/44)*B80)*13)/15),0)</f>
        <v>174028</v>
      </c>
      <c r="Q80" s="9">
        <f>ROUNDDOWN((('ASIG EXPERIENCIA'!P83)+(((INICIAL/44)*B80)*14)/15),0)</f>
        <v>187400</v>
      </c>
      <c r="R80" s="9">
        <f>ROUNDDOWN((('ASIG EXPERIENCIA'!Q83)+(((INICIAL/44)*B80)*15)/15),0)</f>
        <v>200772</v>
      </c>
    </row>
    <row r="81" spans="1:18" ht="17.45" customHeight="1" thickBot="1" x14ac:dyDescent="0.3">
      <c r="A81" s="27" t="s">
        <v>7</v>
      </c>
      <c r="B81" s="13">
        <v>28</v>
      </c>
      <c r="C81" s="14">
        <f>'RMN-BRP'!E30</f>
        <v>398815.2</v>
      </c>
      <c r="D81" s="9">
        <f>ROUNDDOWN((('ASIG EXPERIENCIA'!C84)+(((INICIAL/44)*B81)*1)/15),0)</f>
        <v>14065</v>
      </c>
      <c r="E81" s="9">
        <f>ROUNDDOWN((('ASIG EXPERIENCIA'!D84)+(((INICIAL/44)*B81)*2)/15),0)</f>
        <v>27933</v>
      </c>
      <c r="F81" s="9">
        <f>ROUNDDOWN((('ASIG EXPERIENCIA'!E84)+(((INICIAL/44)*B81)*3)/15),0)</f>
        <v>41801</v>
      </c>
      <c r="G81" s="9">
        <f>ROUNDDOWN((('ASIG EXPERIENCIA'!F84)+(((INICIAL/44)*B81)*4)/15),0)</f>
        <v>55668</v>
      </c>
      <c r="H81" s="9">
        <f>ROUNDDOWN((('ASIG EXPERIENCIA'!G84)+(((INICIAL/44)*B81)*5)/15),0)</f>
        <v>69535</v>
      </c>
      <c r="I81" s="9">
        <f>ROUNDDOWN((('ASIG EXPERIENCIA'!H84)+(((INICIAL/44)*B81)*6)/15),0)</f>
        <v>83402</v>
      </c>
      <c r="J81" s="9">
        <f>ROUNDDOWN((('ASIG EXPERIENCIA'!I84)+(((INICIAL/44)*B81)*7)/15),0)</f>
        <v>97270</v>
      </c>
      <c r="K81" s="9">
        <f>ROUNDDOWN((('ASIG EXPERIENCIA'!J84)+(((INICIAL/44)*B81)*8)/15),0)</f>
        <v>111137</v>
      </c>
      <c r="L81" s="9">
        <f>ROUNDDOWN((('ASIG EXPERIENCIA'!K84)+(((INICIAL/44)*B81)*9)/15),0)</f>
        <v>125005</v>
      </c>
      <c r="M81" s="9">
        <f>ROUNDDOWN((('ASIG EXPERIENCIA'!L84)+(((INICIAL/44)*B81)*10)/15),0)</f>
        <v>138871</v>
      </c>
      <c r="N81" s="9">
        <f>ROUNDDOWN((('ASIG EXPERIENCIA'!M84)+(((INICIAL/44)*B81)*11)/15),0)</f>
        <v>152739</v>
      </c>
      <c r="O81" s="9">
        <f>ROUNDDOWN((('ASIG EXPERIENCIA'!N84)+(((INICIAL/44)*B81)*12)/15),0)</f>
        <v>166606</v>
      </c>
      <c r="P81" s="9">
        <f>ROUNDDOWN((('ASIG EXPERIENCIA'!O84)+(((INICIAL/44)*B81)*13)/15),0)</f>
        <v>180474</v>
      </c>
      <c r="Q81" s="9">
        <f>ROUNDDOWN((('ASIG EXPERIENCIA'!P84)+(((INICIAL/44)*B81)*14)/15),0)</f>
        <v>194341</v>
      </c>
      <c r="R81" s="9">
        <f>ROUNDDOWN((('ASIG EXPERIENCIA'!Q84)+(((INICIAL/44)*B81)*15)/15),0)</f>
        <v>208208</v>
      </c>
    </row>
    <row r="82" spans="1:18" ht="17.45" customHeight="1" thickBot="1" x14ac:dyDescent="0.3">
      <c r="A82" s="27" t="s">
        <v>7</v>
      </c>
      <c r="B82" s="13">
        <v>29</v>
      </c>
      <c r="C82" s="14">
        <f>'RMN-BRP'!E31</f>
        <v>413058.6</v>
      </c>
      <c r="D82" s="9">
        <f>ROUNDDOWN((('ASIG EXPERIENCIA'!C85)+(((INICIAL/44)*B82)*1)/15),0)</f>
        <v>14568</v>
      </c>
      <c r="E82" s="9">
        <f>ROUNDDOWN((('ASIG EXPERIENCIA'!D85)+(((INICIAL/44)*B82)*2)/15),0)</f>
        <v>28931</v>
      </c>
      <c r="F82" s="9">
        <f>ROUNDDOWN((('ASIG EXPERIENCIA'!E85)+(((INICIAL/44)*B82)*3)/15),0)</f>
        <v>43294</v>
      </c>
      <c r="G82" s="9">
        <f>ROUNDDOWN((('ASIG EXPERIENCIA'!F85)+(((INICIAL/44)*B82)*4)/15),0)</f>
        <v>57655</v>
      </c>
      <c r="H82" s="9">
        <f>ROUNDDOWN((('ASIG EXPERIENCIA'!G85)+(((INICIAL/44)*B82)*5)/15),0)</f>
        <v>72018</v>
      </c>
      <c r="I82" s="9">
        <f>ROUNDDOWN((('ASIG EXPERIENCIA'!H85)+(((INICIAL/44)*B82)*6)/15),0)</f>
        <v>86381</v>
      </c>
      <c r="J82" s="9">
        <f>ROUNDDOWN((('ASIG EXPERIENCIA'!I85)+(((INICIAL/44)*B82)*7)/15),0)</f>
        <v>100744</v>
      </c>
      <c r="K82" s="9">
        <f>ROUNDDOWN((('ASIG EXPERIENCIA'!J85)+(((INICIAL/44)*B82)*8)/15),0)</f>
        <v>115106</v>
      </c>
      <c r="L82" s="9">
        <f>ROUNDDOWN((('ASIG EXPERIENCIA'!K85)+(((INICIAL/44)*B82)*9)/15),0)</f>
        <v>129469</v>
      </c>
      <c r="M82" s="9">
        <f>ROUNDDOWN((('ASIG EXPERIENCIA'!L85)+(((INICIAL/44)*B82)*10)/15),0)</f>
        <v>143832</v>
      </c>
      <c r="N82" s="9">
        <f>ROUNDDOWN((('ASIG EXPERIENCIA'!M85)+(((INICIAL/44)*B82)*11)/15),0)</f>
        <v>158194</v>
      </c>
      <c r="O82" s="9">
        <f>ROUNDDOWN((('ASIG EXPERIENCIA'!N85)+(((INICIAL/44)*B82)*12)/15),0)</f>
        <v>172556</v>
      </c>
      <c r="P82" s="9">
        <f>ROUNDDOWN((('ASIG EXPERIENCIA'!O85)+(((INICIAL/44)*B82)*13)/15),0)</f>
        <v>186919</v>
      </c>
      <c r="Q82" s="9">
        <f>ROUNDDOWN((('ASIG EXPERIENCIA'!P85)+(((INICIAL/44)*B82)*14)/15),0)</f>
        <v>201282</v>
      </c>
      <c r="R82" s="9">
        <f>ROUNDDOWN((('ASIG EXPERIENCIA'!Q85)+(((INICIAL/44)*B82)*15)/15),0)</f>
        <v>215645</v>
      </c>
    </row>
    <row r="83" spans="1:18" ht="17.45" customHeight="1" thickBot="1" x14ac:dyDescent="0.3">
      <c r="A83" s="27" t="s">
        <v>7</v>
      </c>
      <c r="B83" s="13">
        <v>30</v>
      </c>
      <c r="C83" s="14">
        <f>'RMN-BRP'!E32</f>
        <v>427302</v>
      </c>
      <c r="D83" s="9">
        <f>ROUNDDOWN((('ASIG EXPERIENCIA'!C86)+(((INICIAL/44)*B83)*1)/15),0)</f>
        <v>15070</v>
      </c>
      <c r="E83" s="9">
        <f>ROUNDDOWN((('ASIG EXPERIENCIA'!D86)+(((INICIAL/44)*B83)*2)/15),0)</f>
        <v>29928</v>
      </c>
      <c r="F83" s="9">
        <f>ROUNDDOWN((('ASIG EXPERIENCIA'!E86)+(((INICIAL/44)*B83)*3)/15),0)</f>
        <v>44787</v>
      </c>
      <c r="G83" s="9">
        <f>ROUNDDOWN((('ASIG EXPERIENCIA'!F86)+(((INICIAL/44)*B83)*4)/15),0)</f>
        <v>59644</v>
      </c>
      <c r="H83" s="9">
        <f>ROUNDDOWN((('ASIG EXPERIENCIA'!G86)+(((INICIAL/44)*B83)*5)/15),0)</f>
        <v>74502</v>
      </c>
      <c r="I83" s="9">
        <f>ROUNDDOWN((('ASIG EXPERIENCIA'!H86)+(((INICIAL/44)*B83)*6)/15),0)</f>
        <v>89360</v>
      </c>
      <c r="J83" s="9">
        <f>ROUNDDOWN((('ASIG EXPERIENCIA'!I86)+(((INICIAL/44)*B83)*7)/15),0)</f>
        <v>104217</v>
      </c>
      <c r="K83" s="9">
        <f>ROUNDDOWN((('ASIG EXPERIENCIA'!J86)+(((INICIAL/44)*B83)*8)/15),0)</f>
        <v>119075</v>
      </c>
      <c r="L83" s="9">
        <f>ROUNDDOWN((('ASIG EXPERIENCIA'!K86)+(((INICIAL/44)*B83)*9)/15),0)</f>
        <v>133934</v>
      </c>
      <c r="M83" s="9">
        <f>ROUNDDOWN((('ASIG EXPERIENCIA'!L86)+(((INICIAL/44)*B83)*10)/15),0)</f>
        <v>148791</v>
      </c>
      <c r="N83" s="9">
        <f>ROUNDDOWN((('ASIG EXPERIENCIA'!M86)+(((INICIAL/44)*B83)*11)/15),0)</f>
        <v>163649</v>
      </c>
      <c r="O83" s="9">
        <f>ROUNDDOWN((('ASIG EXPERIENCIA'!N86)+(((INICIAL/44)*B83)*12)/15),0)</f>
        <v>178507</v>
      </c>
      <c r="P83" s="9">
        <f>ROUNDDOWN((('ASIG EXPERIENCIA'!O86)+(((INICIAL/44)*B83)*13)/15),0)</f>
        <v>193365</v>
      </c>
      <c r="Q83" s="9">
        <f>ROUNDDOWN((('ASIG EXPERIENCIA'!P86)+(((INICIAL/44)*B83)*14)/15),0)</f>
        <v>208222</v>
      </c>
      <c r="R83" s="9">
        <f>ROUNDDOWN((('ASIG EXPERIENCIA'!Q86)+(((INICIAL/44)*B83)*15)/15),0)</f>
        <v>223081</v>
      </c>
    </row>
    <row r="84" spans="1:18" ht="17.45" customHeight="1" thickBot="1" x14ac:dyDescent="0.3">
      <c r="A84" s="27" t="s">
        <v>7</v>
      </c>
      <c r="B84" s="13">
        <v>31</v>
      </c>
      <c r="C84" s="14">
        <f>'RMN-BRP'!E33</f>
        <v>441545.39999999997</v>
      </c>
      <c r="D84" s="9">
        <f>ROUNDDOWN((('ASIG EXPERIENCIA'!C87)+(((INICIAL/44)*B84)*1)/15),0)</f>
        <v>15573</v>
      </c>
      <c r="E84" s="9">
        <f>ROUNDDOWN((('ASIG EXPERIENCIA'!D87)+(((INICIAL/44)*B84)*2)/15),0)</f>
        <v>30926</v>
      </c>
      <c r="F84" s="9">
        <f>ROUNDDOWN((('ASIG EXPERIENCIA'!E87)+(((INICIAL/44)*B84)*3)/15),0)</f>
        <v>46279</v>
      </c>
      <c r="G84" s="9">
        <f>ROUNDDOWN((('ASIG EXPERIENCIA'!F87)+(((INICIAL/44)*B84)*4)/15),0)</f>
        <v>61632</v>
      </c>
      <c r="H84" s="9">
        <f>ROUNDDOWN((('ASIG EXPERIENCIA'!G87)+(((INICIAL/44)*B84)*5)/15),0)</f>
        <v>76986</v>
      </c>
      <c r="I84" s="9">
        <f>ROUNDDOWN((('ASIG EXPERIENCIA'!H87)+(((INICIAL/44)*B84)*6)/15),0)</f>
        <v>92338</v>
      </c>
      <c r="J84" s="9">
        <f>ROUNDDOWN((('ASIG EXPERIENCIA'!I87)+(((INICIAL/44)*B84)*7)/15),0)</f>
        <v>107692</v>
      </c>
      <c r="K84" s="9">
        <f>ROUNDDOWN((('ASIG EXPERIENCIA'!J87)+(((INICIAL/44)*B84)*8)/15),0)</f>
        <v>123045</v>
      </c>
      <c r="L84" s="9">
        <f>ROUNDDOWN((('ASIG EXPERIENCIA'!K87)+(((INICIAL/44)*B84)*9)/15),0)</f>
        <v>138397</v>
      </c>
      <c r="M84" s="9">
        <f>ROUNDDOWN((('ASIG EXPERIENCIA'!L87)+(((INICIAL/44)*B84)*10)/15),0)</f>
        <v>153751</v>
      </c>
      <c r="N84" s="9">
        <f>ROUNDDOWN((('ASIG EXPERIENCIA'!M87)+(((INICIAL/44)*B84)*11)/15),0)</f>
        <v>169104</v>
      </c>
      <c r="O84" s="9">
        <f>ROUNDDOWN((('ASIG EXPERIENCIA'!N87)+(((INICIAL/44)*B84)*12)/15),0)</f>
        <v>184457</v>
      </c>
      <c r="P84" s="9">
        <f>ROUNDDOWN((('ASIG EXPERIENCIA'!O87)+(((INICIAL/44)*B84)*13)/15),0)</f>
        <v>199810</v>
      </c>
      <c r="Q84" s="9">
        <f>ROUNDDOWN((('ASIG EXPERIENCIA'!P87)+(((INICIAL/44)*B84)*14)/15),0)</f>
        <v>215164</v>
      </c>
      <c r="R84" s="9">
        <f>ROUNDDOWN((('ASIG EXPERIENCIA'!Q87)+(((INICIAL/44)*B84)*15)/15),0)</f>
        <v>230516</v>
      </c>
    </row>
    <row r="85" spans="1:18" ht="17.45" customHeight="1" thickBot="1" x14ac:dyDescent="0.3">
      <c r="A85" s="27" t="s">
        <v>7</v>
      </c>
      <c r="B85" s="13">
        <v>32</v>
      </c>
      <c r="C85" s="14">
        <f>'RMN-BRP'!E34</f>
        <v>455788.79999999999</v>
      </c>
      <c r="D85" s="9">
        <f>ROUNDDOWN((('ASIG EXPERIENCIA'!C88)+(((INICIAL/44)*B85)*1)/15),0)</f>
        <v>16075</v>
      </c>
      <c r="E85" s="9">
        <f>ROUNDDOWN((('ASIG EXPERIENCIA'!D88)+(((INICIAL/44)*B85)*2)/15),0)</f>
        <v>31924</v>
      </c>
      <c r="F85" s="9">
        <f>ROUNDDOWN((('ASIG EXPERIENCIA'!E88)+(((INICIAL/44)*B85)*3)/15),0)</f>
        <v>47772</v>
      </c>
      <c r="G85" s="9">
        <f>ROUNDDOWN((('ASIG EXPERIENCIA'!F88)+(((INICIAL/44)*B85)*4)/15),0)</f>
        <v>63620</v>
      </c>
      <c r="H85" s="9">
        <f>ROUNDDOWN((('ASIG EXPERIENCIA'!G88)+(((INICIAL/44)*B85)*5)/15),0)</f>
        <v>79469</v>
      </c>
      <c r="I85" s="9">
        <f>ROUNDDOWN((('ASIG EXPERIENCIA'!H88)+(((INICIAL/44)*B85)*6)/15),0)</f>
        <v>95317</v>
      </c>
      <c r="J85" s="9">
        <f>ROUNDDOWN((('ASIG EXPERIENCIA'!I88)+(((INICIAL/44)*B85)*7)/15),0)</f>
        <v>111166</v>
      </c>
      <c r="K85" s="9">
        <f>ROUNDDOWN((('ASIG EXPERIENCIA'!J88)+(((INICIAL/44)*B85)*8)/15),0)</f>
        <v>127014</v>
      </c>
      <c r="L85" s="9">
        <f>ROUNDDOWN((('ASIG EXPERIENCIA'!K88)+(((INICIAL/44)*B85)*9)/15),0)</f>
        <v>142862</v>
      </c>
      <c r="M85" s="9">
        <f>ROUNDDOWN((('ASIG EXPERIENCIA'!L88)+(((INICIAL/44)*B85)*10)/15),0)</f>
        <v>158711</v>
      </c>
      <c r="N85" s="9">
        <f>ROUNDDOWN((('ASIG EXPERIENCIA'!M88)+(((INICIAL/44)*B85)*11)/15),0)</f>
        <v>174559</v>
      </c>
      <c r="O85" s="9">
        <f>ROUNDDOWN((('ASIG EXPERIENCIA'!N88)+(((INICIAL/44)*B85)*12)/15),0)</f>
        <v>190408</v>
      </c>
      <c r="P85" s="9">
        <f>ROUNDDOWN((('ASIG EXPERIENCIA'!O88)+(((INICIAL/44)*B85)*13)/15),0)</f>
        <v>206255</v>
      </c>
      <c r="Q85" s="9">
        <f>ROUNDDOWN((('ASIG EXPERIENCIA'!P88)+(((INICIAL/44)*B85)*14)/15),0)</f>
        <v>222104</v>
      </c>
      <c r="R85" s="9">
        <f>ROUNDDOWN((('ASIG EXPERIENCIA'!Q88)+(((INICIAL/44)*B85)*15)/15),0)</f>
        <v>237953</v>
      </c>
    </row>
    <row r="86" spans="1:18" ht="17.45" customHeight="1" thickBot="1" x14ac:dyDescent="0.3">
      <c r="A86" s="27" t="s">
        <v>7</v>
      </c>
      <c r="B86" s="13">
        <v>33</v>
      </c>
      <c r="C86" s="14">
        <f>'RMN-BRP'!E35</f>
        <v>470032.2</v>
      </c>
      <c r="D86" s="9">
        <f>ROUNDDOWN((('ASIG EXPERIENCIA'!C89)+(((INICIAL/44)*B86)*1)/15),0)</f>
        <v>16578</v>
      </c>
      <c r="E86" s="9">
        <f>ROUNDDOWN((('ASIG EXPERIENCIA'!D89)+(((INICIAL/44)*B86)*2)/15),0)</f>
        <v>32922</v>
      </c>
      <c r="F86" s="9">
        <f>ROUNDDOWN((('ASIG EXPERIENCIA'!E89)+(((INICIAL/44)*B86)*3)/15),0)</f>
        <v>49265</v>
      </c>
      <c r="G86" s="9">
        <f>ROUNDDOWN((('ASIG EXPERIENCIA'!F89)+(((INICIAL/44)*B86)*4)/15),0)</f>
        <v>65609</v>
      </c>
      <c r="H86" s="9">
        <f>ROUNDDOWN((('ASIG EXPERIENCIA'!G89)+(((INICIAL/44)*B86)*5)/15),0)</f>
        <v>81952</v>
      </c>
      <c r="I86" s="9">
        <f>ROUNDDOWN((('ASIG EXPERIENCIA'!H89)+(((INICIAL/44)*B86)*6)/15),0)</f>
        <v>98296</v>
      </c>
      <c r="J86" s="9">
        <f>ROUNDDOWN((('ASIG EXPERIENCIA'!I89)+(((INICIAL/44)*B86)*7)/15),0)</f>
        <v>114639</v>
      </c>
      <c r="K86" s="9">
        <f>ROUNDDOWN((('ASIG EXPERIENCIA'!J89)+(((INICIAL/44)*B86)*8)/15),0)</f>
        <v>130983</v>
      </c>
      <c r="L86" s="9">
        <f>ROUNDDOWN((('ASIG EXPERIENCIA'!K89)+(((INICIAL/44)*B86)*9)/15),0)</f>
        <v>147327</v>
      </c>
      <c r="M86" s="9">
        <f>ROUNDDOWN((('ASIG EXPERIENCIA'!L89)+(((INICIAL/44)*B86)*10)/15),0)</f>
        <v>163670</v>
      </c>
      <c r="N86" s="9">
        <f>ROUNDDOWN((('ASIG EXPERIENCIA'!M89)+(((INICIAL/44)*B86)*11)/15),0)</f>
        <v>180014</v>
      </c>
      <c r="O86" s="9">
        <f>ROUNDDOWN((('ASIG EXPERIENCIA'!N89)+(((INICIAL/44)*B86)*12)/15),0)</f>
        <v>196357</v>
      </c>
      <c r="P86" s="9">
        <f>ROUNDDOWN((('ASIG EXPERIENCIA'!O89)+(((INICIAL/44)*B86)*13)/15),0)</f>
        <v>212701</v>
      </c>
      <c r="Q86" s="9">
        <f>ROUNDDOWN((('ASIG EXPERIENCIA'!P89)+(((INICIAL/44)*B86)*14)/15),0)</f>
        <v>229045</v>
      </c>
      <c r="R86" s="9">
        <f>ROUNDDOWN((('ASIG EXPERIENCIA'!Q89)+(((INICIAL/44)*B86)*15)/15),0)</f>
        <v>245389</v>
      </c>
    </row>
    <row r="87" spans="1:18" ht="17.45" customHeight="1" thickBot="1" x14ac:dyDescent="0.3">
      <c r="A87" s="27" t="s">
        <v>7</v>
      </c>
      <c r="B87" s="13">
        <v>34</v>
      </c>
      <c r="C87" s="14">
        <f>'RMN-BRP'!E36</f>
        <v>484275.6</v>
      </c>
      <c r="D87" s="9">
        <f>ROUNDDOWN((('ASIG EXPERIENCIA'!C90)+(((INICIAL/44)*B87)*1)/15),0)</f>
        <v>17080</v>
      </c>
      <c r="E87" s="9">
        <f>ROUNDDOWN((('ASIG EXPERIENCIA'!D90)+(((INICIAL/44)*B87)*2)/15),0)</f>
        <v>33919</v>
      </c>
      <c r="F87" s="9">
        <f>ROUNDDOWN((('ASIG EXPERIENCIA'!E90)+(((INICIAL/44)*B87)*3)/15),0)</f>
        <v>50758</v>
      </c>
      <c r="G87" s="9">
        <f>ROUNDDOWN((('ASIG EXPERIENCIA'!F90)+(((INICIAL/44)*B87)*4)/15),0)</f>
        <v>67597</v>
      </c>
      <c r="H87" s="9">
        <f>ROUNDDOWN((('ASIG EXPERIENCIA'!G90)+(((INICIAL/44)*B87)*5)/15),0)</f>
        <v>84436</v>
      </c>
      <c r="I87" s="9">
        <f>ROUNDDOWN((('ASIG EXPERIENCIA'!H90)+(((INICIAL/44)*B87)*6)/15),0)</f>
        <v>101275</v>
      </c>
      <c r="J87" s="9">
        <f>ROUNDDOWN((('ASIG EXPERIENCIA'!I90)+(((INICIAL/44)*B87)*7)/15),0)</f>
        <v>118113</v>
      </c>
      <c r="K87" s="9">
        <f>ROUNDDOWN((('ASIG EXPERIENCIA'!J90)+(((INICIAL/44)*B87)*8)/15),0)</f>
        <v>134953</v>
      </c>
      <c r="L87" s="9">
        <f>ROUNDDOWN((('ASIG EXPERIENCIA'!K90)+(((INICIAL/44)*B87)*9)/15),0)</f>
        <v>151791</v>
      </c>
      <c r="M87" s="9">
        <f>ROUNDDOWN((('ASIG EXPERIENCIA'!L90)+(((INICIAL/44)*B87)*10)/15),0)</f>
        <v>168630</v>
      </c>
      <c r="N87" s="9">
        <f>ROUNDDOWN((('ASIG EXPERIENCIA'!M90)+(((INICIAL/44)*B87)*11)/15),0)</f>
        <v>185469</v>
      </c>
      <c r="O87" s="9">
        <f>ROUNDDOWN((('ASIG EXPERIENCIA'!N90)+(((INICIAL/44)*B87)*12)/15),0)</f>
        <v>202308</v>
      </c>
      <c r="P87" s="9">
        <f>ROUNDDOWN((('ASIG EXPERIENCIA'!O90)+(((INICIAL/44)*B87)*13)/15),0)</f>
        <v>219147</v>
      </c>
      <c r="Q87" s="9">
        <f>ROUNDDOWN((('ASIG EXPERIENCIA'!P90)+(((INICIAL/44)*B87)*14)/15),0)</f>
        <v>235986</v>
      </c>
      <c r="R87" s="9">
        <f>ROUNDDOWN((('ASIG EXPERIENCIA'!Q90)+(((INICIAL/44)*B87)*15)/15),0)</f>
        <v>252824</v>
      </c>
    </row>
    <row r="88" spans="1:18" ht="17.45" customHeight="1" thickBot="1" x14ac:dyDescent="0.3">
      <c r="A88" s="27" t="s">
        <v>7</v>
      </c>
      <c r="B88" s="13">
        <v>35</v>
      </c>
      <c r="C88" s="14">
        <f>'RMN-BRP'!E37</f>
        <v>498519</v>
      </c>
      <c r="D88" s="9">
        <f>ROUNDDOWN((('ASIG EXPERIENCIA'!C91)+(((INICIAL/44)*B88)*1)/15),0)</f>
        <v>17582</v>
      </c>
      <c r="E88" s="9">
        <f>ROUNDDOWN((('ASIG EXPERIENCIA'!D91)+(((INICIAL/44)*B88)*2)/15),0)</f>
        <v>34916</v>
      </c>
      <c r="F88" s="9">
        <f>ROUNDDOWN((('ASIG EXPERIENCIA'!E91)+(((INICIAL/44)*B88)*3)/15),0)</f>
        <v>52251</v>
      </c>
      <c r="G88" s="9">
        <f>ROUNDDOWN((('ASIG EXPERIENCIA'!F91)+(((INICIAL/44)*B88)*4)/15),0)</f>
        <v>69584</v>
      </c>
      <c r="H88" s="9">
        <f>ROUNDDOWN((('ASIG EXPERIENCIA'!G91)+(((INICIAL/44)*B88)*5)/15),0)</f>
        <v>86919</v>
      </c>
      <c r="I88" s="9">
        <f>ROUNDDOWN((('ASIG EXPERIENCIA'!H91)+(((INICIAL/44)*B88)*6)/15),0)</f>
        <v>104253</v>
      </c>
      <c r="J88" s="9">
        <f>ROUNDDOWN((('ASIG EXPERIENCIA'!I91)+(((INICIAL/44)*B88)*7)/15),0)</f>
        <v>121588</v>
      </c>
      <c r="K88" s="9">
        <f>ROUNDDOWN((('ASIG EXPERIENCIA'!J91)+(((INICIAL/44)*B88)*8)/15),0)</f>
        <v>138921</v>
      </c>
      <c r="L88" s="9">
        <f>ROUNDDOWN((('ASIG EXPERIENCIA'!K91)+(((INICIAL/44)*B88)*9)/15),0)</f>
        <v>156256</v>
      </c>
      <c r="M88" s="9">
        <f>ROUNDDOWN((('ASIG EXPERIENCIA'!L91)+(((INICIAL/44)*B88)*10)/15),0)</f>
        <v>173590</v>
      </c>
      <c r="N88" s="9">
        <f>ROUNDDOWN((('ASIG EXPERIENCIA'!M91)+(((INICIAL/44)*B88)*11)/15),0)</f>
        <v>190924</v>
      </c>
      <c r="O88" s="9">
        <f>ROUNDDOWN((('ASIG EXPERIENCIA'!N91)+(((INICIAL/44)*B88)*12)/15),0)</f>
        <v>208258</v>
      </c>
      <c r="P88" s="9">
        <f>ROUNDDOWN((('ASIG EXPERIENCIA'!O91)+(((INICIAL/44)*B88)*13)/15),0)</f>
        <v>225593</v>
      </c>
      <c r="Q88" s="9">
        <f>ROUNDDOWN((('ASIG EXPERIENCIA'!P91)+(((INICIAL/44)*B88)*14)/15),0)</f>
        <v>242926</v>
      </c>
      <c r="R88" s="9">
        <f>ROUNDDOWN((('ASIG EXPERIENCIA'!Q91)+(((INICIAL/44)*B88)*15)/15),0)</f>
        <v>260261</v>
      </c>
    </row>
    <row r="89" spans="1:18" ht="17.45" customHeight="1" thickBot="1" x14ac:dyDescent="0.3">
      <c r="A89" s="27" t="s">
        <v>7</v>
      </c>
      <c r="B89" s="13">
        <v>36</v>
      </c>
      <c r="C89" s="14">
        <f>'RMN-BRP'!E38</f>
        <v>512762.39999999997</v>
      </c>
      <c r="D89" s="9">
        <f>ROUNDDOWN((('ASIG EXPERIENCIA'!C92)+(((INICIAL/44)*B89)*1)/15),0)</f>
        <v>18085</v>
      </c>
      <c r="E89" s="9">
        <f>ROUNDDOWN((('ASIG EXPERIENCIA'!D92)+(((INICIAL/44)*B89)*2)/15),0)</f>
        <v>35914</v>
      </c>
      <c r="F89" s="9">
        <f>ROUNDDOWN((('ASIG EXPERIENCIA'!E92)+(((INICIAL/44)*B89)*3)/15),0)</f>
        <v>53744</v>
      </c>
      <c r="G89" s="9">
        <f>ROUNDDOWN((('ASIG EXPERIENCIA'!F92)+(((INICIAL/44)*B89)*4)/15),0)</f>
        <v>71573</v>
      </c>
      <c r="H89" s="9">
        <f>ROUNDDOWN((('ASIG EXPERIENCIA'!G92)+(((INICIAL/44)*B89)*5)/15),0)</f>
        <v>89403</v>
      </c>
      <c r="I89" s="9">
        <f>ROUNDDOWN((('ASIG EXPERIENCIA'!H92)+(((INICIAL/44)*B89)*6)/15),0)</f>
        <v>107232</v>
      </c>
      <c r="J89" s="9">
        <f>ROUNDDOWN((('ASIG EXPERIENCIA'!I92)+(((INICIAL/44)*B89)*7)/15),0)</f>
        <v>125062</v>
      </c>
      <c r="K89" s="9">
        <f>ROUNDDOWN((('ASIG EXPERIENCIA'!J92)+(((INICIAL/44)*B89)*8)/15),0)</f>
        <v>142891</v>
      </c>
      <c r="L89" s="9">
        <f>ROUNDDOWN((('ASIG EXPERIENCIA'!K92)+(((INICIAL/44)*B89)*9)/15),0)</f>
        <v>160720</v>
      </c>
      <c r="M89" s="9">
        <f>ROUNDDOWN((('ASIG EXPERIENCIA'!L92)+(((INICIAL/44)*B89)*10)/15),0)</f>
        <v>178550</v>
      </c>
      <c r="N89" s="9">
        <f>ROUNDDOWN((('ASIG EXPERIENCIA'!M92)+(((INICIAL/44)*B89)*11)/15),0)</f>
        <v>196379</v>
      </c>
      <c r="O89" s="9">
        <f>ROUNDDOWN((('ASIG EXPERIENCIA'!N92)+(((INICIAL/44)*B89)*12)/15),0)</f>
        <v>214209</v>
      </c>
      <c r="P89" s="9">
        <f>ROUNDDOWN((('ASIG EXPERIENCIA'!O92)+(((INICIAL/44)*B89)*13)/15),0)</f>
        <v>232038</v>
      </c>
      <c r="Q89" s="9">
        <f>ROUNDDOWN((('ASIG EXPERIENCIA'!P92)+(((INICIAL/44)*B89)*14)/15),0)</f>
        <v>249868</v>
      </c>
      <c r="R89" s="9">
        <f>ROUNDDOWN((('ASIG EXPERIENCIA'!Q92)+(((INICIAL/44)*B89)*15)/15),0)</f>
        <v>267697</v>
      </c>
    </row>
    <row r="90" spans="1:18" ht="17.45" customHeight="1" thickBot="1" x14ac:dyDescent="0.3">
      <c r="A90" s="27" t="s">
        <v>7</v>
      </c>
      <c r="B90" s="13">
        <v>37</v>
      </c>
      <c r="C90" s="14">
        <f>'RMN-BRP'!E39</f>
        <v>527005.79999999993</v>
      </c>
      <c r="D90" s="9">
        <f>ROUNDDOWN((('ASIG EXPERIENCIA'!C93)+(((INICIAL/44)*B90)*1)/15),0)</f>
        <v>18587</v>
      </c>
      <c r="E90" s="9">
        <f>ROUNDDOWN((('ASIG EXPERIENCIA'!D93)+(((INICIAL/44)*B90)*2)/15),0)</f>
        <v>36912</v>
      </c>
      <c r="F90" s="9">
        <f>ROUNDDOWN((('ASIG EXPERIENCIA'!E93)+(((INICIAL/44)*B90)*3)/15),0)</f>
        <v>55237</v>
      </c>
      <c r="G90" s="9">
        <f>ROUNDDOWN((('ASIG EXPERIENCIA'!F93)+(((INICIAL/44)*B90)*4)/15),0)</f>
        <v>73561</v>
      </c>
      <c r="H90" s="9">
        <f>ROUNDDOWN((('ASIG EXPERIENCIA'!G93)+(((INICIAL/44)*B90)*5)/15),0)</f>
        <v>91885</v>
      </c>
      <c r="I90" s="9">
        <f>ROUNDDOWN((('ASIG EXPERIENCIA'!H93)+(((INICIAL/44)*B90)*6)/15),0)</f>
        <v>110211</v>
      </c>
      <c r="J90" s="9">
        <f>ROUNDDOWN((('ASIG EXPERIENCIA'!I93)+(((INICIAL/44)*B90)*7)/15),0)</f>
        <v>128535</v>
      </c>
      <c r="K90" s="9">
        <f>ROUNDDOWN((('ASIG EXPERIENCIA'!J93)+(((INICIAL/44)*B90)*8)/15),0)</f>
        <v>146860</v>
      </c>
      <c r="L90" s="9">
        <f>ROUNDDOWN((('ASIG EXPERIENCIA'!K93)+(((INICIAL/44)*B90)*9)/15),0)</f>
        <v>165185</v>
      </c>
      <c r="M90" s="9">
        <f>ROUNDDOWN((('ASIG EXPERIENCIA'!L93)+(((INICIAL/44)*B90)*10)/15),0)</f>
        <v>183509</v>
      </c>
      <c r="N90" s="9">
        <f>ROUNDDOWN((('ASIG EXPERIENCIA'!M93)+(((INICIAL/44)*B90)*11)/15),0)</f>
        <v>201834</v>
      </c>
      <c r="O90" s="9">
        <f>ROUNDDOWN((('ASIG EXPERIENCIA'!N93)+(((INICIAL/44)*B90)*12)/15),0)</f>
        <v>220159</v>
      </c>
      <c r="P90" s="9">
        <f>ROUNDDOWN((('ASIG EXPERIENCIA'!O93)+(((INICIAL/44)*B90)*13)/15),0)</f>
        <v>238484</v>
      </c>
      <c r="Q90" s="9">
        <f>ROUNDDOWN((('ASIG EXPERIENCIA'!P93)+(((INICIAL/44)*B90)*14)/15),0)</f>
        <v>256808</v>
      </c>
      <c r="R90" s="9">
        <f>ROUNDDOWN((('ASIG EXPERIENCIA'!Q93)+(((INICIAL/44)*B90)*15)/15),0)</f>
        <v>275132</v>
      </c>
    </row>
    <row r="91" spans="1:18" ht="17.45" customHeight="1" thickBot="1" x14ac:dyDescent="0.3">
      <c r="A91" s="27" t="s">
        <v>7</v>
      </c>
      <c r="B91" s="13">
        <v>38</v>
      </c>
      <c r="C91" s="14">
        <f>'RMN-BRP'!E40</f>
        <v>541249.19999999995</v>
      </c>
      <c r="D91" s="9">
        <f>ROUNDDOWN((('ASIG EXPERIENCIA'!C94)+(((INICIAL/44)*B91)*1)/15),0)</f>
        <v>19090</v>
      </c>
      <c r="E91" s="9">
        <f>ROUNDDOWN((('ASIG EXPERIENCIA'!D94)+(((INICIAL/44)*B91)*2)/15),0)</f>
        <v>37909</v>
      </c>
      <c r="F91" s="9">
        <f>ROUNDDOWN((('ASIG EXPERIENCIA'!E94)+(((INICIAL/44)*B91)*3)/15),0)</f>
        <v>56730</v>
      </c>
      <c r="G91" s="9">
        <f>ROUNDDOWN((('ASIG EXPERIENCIA'!F94)+(((INICIAL/44)*B91)*4)/15),0)</f>
        <v>75550</v>
      </c>
      <c r="H91" s="9">
        <f>ROUNDDOWN((('ASIG EXPERIENCIA'!G94)+(((INICIAL/44)*B91)*5)/15),0)</f>
        <v>94369</v>
      </c>
      <c r="I91" s="9">
        <f>ROUNDDOWN((('ASIG EXPERIENCIA'!H94)+(((INICIAL/44)*B91)*6)/15),0)</f>
        <v>113190</v>
      </c>
      <c r="J91" s="9">
        <f>ROUNDDOWN((('ASIG EXPERIENCIA'!I94)+(((INICIAL/44)*B91)*7)/15),0)</f>
        <v>132009</v>
      </c>
      <c r="K91" s="9">
        <f>ROUNDDOWN((('ASIG EXPERIENCIA'!J94)+(((INICIAL/44)*B91)*8)/15),0)</f>
        <v>150829</v>
      </c>
      <c r="L91" s="9">
        <f>ROUNDDOWN((('ASIG EXPERIENCIA'!K94)+(((INICIAL/44)*B91)*9)/15),0)</f>
        <v>169650</v>
      </c>
      <c r="M91" s="9">
        <f>ROUNDDOWN((('ASIG EXPERIENCIA'!L94)+(((INICIAL/44)*B91)*10)/15),0)</f>
        <v>188469</v>
      </c>
      <c r="N91" s="9">
        <f>ROUNDDOWN((('ASIG EXPERIENCIA'!M94)+(((INICIAL/44)*B91)*11)/15),0)</f>
        <v>207289</v>
      </c>
      <c r="O91" s="9">
        <f>ROUNDDOWN((('ASIG EXPERIENCIA'!N94)+(((INICIAL/44)*B91)*12)/15),0)</f>
        <v>226109</v>
      </c>
      <c r="P91" s="9">
        <f>ROUNDDOWN((('ASIG EXPERIENCIA'!O94)+(((INICIAL/44)*B91)*13)/15),0)</f>
        <v>244929</v>
      </c>
      <c r="Q91" s="9">
        <f>ROUNDDOWN((('ASIG EXPERIENCIA'!P94)+(((INICIAL/44)*B91)*14)/15),0)</f>
        <v>263749</v>
      </c>
      <c r="R91" s="9">
        <f>ROUNDDOWN((('ASIG EXPERIENCIA'!Q94)+(((INICIAL/44)*B91)*15)/15),0)</f>
        <v>282569</v>
      </c>
    </row>
    <row r="92" spans="1:18" ht="17.45" customHeight="1" thickBot="1" x14ac:dyDescent="0.3">
      <c r="A92" s="27" t="s">
        <v>7</v>
      </c>
      <c r="B92" s="13">
        <v>39</v>
      </c>
      <c r="C92" s="14">
        <f>'RMN-BRP'!E41</f>
        <v>555492.6</v>
      </c>
      <c r="D92" s="9">
        <f>ROUNDDOWN((('ASIG EXPERIENCIA'!C95)+(((INICIAL/44)*B92)*1)/15),0)</f>
        <v>19592</v>
      </c>
      <c r="E92" s="9">
        <f>ROUNDDOWN((('ASIG EXPERIENCIA'!D95)+(((INICIAL/44)*B92)*2)/15),0)</f>
        <v>38907</v>
      </c>
      <c r="F92" s="9">
        <f>ROUNDDOWN((('ASIG EXPERIENCIA'!E95)+(((INICIAL/44)*B92)*3)/15),0)</f>
        <v>58222</v>
      </c>
      <c r="G92" s="9">
        <f>ROUNDDOWN((('ASIG EXPERIENCIA'!F95)+(((INICIAL/44)*B92)*4)/15),0)</f>
        <v>77538</v>
      </c>
      <c r="H92" s="9">
        <f>ROUNDDOWN((('ASIG EXPERIENCIA'!G95)+(((INICIAL/44)*B92)*5)/15),0)</f>
        <v>96853</v>
      </c>
      <c r="I92" s="9">
        <f>ROUNDDOWN((('ASIG EXPERIENCIA'!H95)+(((INICIAL/44)*B92)*6)/15),0)</f>
        <v>116168</v>
      </c>
      <c r="J92" s="9">
        <f>ROUNDDOWN((('ASIG EXPERIENCIA'!I95)+(((INICIAL/44)*B92)*7)/15),0)</f>
        <v>135484</v>
      </c>
      <c r="K92" s="9">
        <f>ROUNDDOWN((('ASIG EXPERIENCIA'!J95)+(((INICIAL/44)*B92)*8)/15),0)</f>
        <v>154798</v>
      </c>
      <c r="L92" s="9">
        <f>ROUNDDOWN((('ASIG EXPERIENCIA'!K95)+(((INICIAL/44)*B92)*9)/15),0)</f>
        <v>174113</v>
      </c>
      <c r="M92" s="9">
        <f>ROUNDDOWN((('ASIG EXPERIENCIA'!L95)+(((INICIAL/44)*B92)*10)/15),0)</f>
        <v>193429</v>
      </c>
      <c r="N92" s="9">
        <f>ROUNDDOWN((('ASIG EXPERIENCIA'!M95)+(((INICIAL/44)*B92)*11)/15),0)</f>
        <v>212744</v>
      </c>
      <c r="O92" s="9">
        <f>ROUNDDOWN((('ASIG EXPERIENCIA'!N95)+(((INICIAL/44)*B92)*12)/15),0)</f>
        <v>232059</v>
      </c>
      <c r="P92" s="9">
        <f>ROUNDDOWN((('ASIG EXPERIENCIA'!O95)+(((INICIAL/44)*B92)*13)/15),0)</f>
        <v>251374</v>
      </c>
      <c r="Q92" s="9">
        <f>ROUNDDOWN((('ASIG EXPERIENCIA'!P95)+(((INICIAL/44)*B92)*14)/15),0)</f>
        <v>270690</v>
      </c>
      <c r="R92" s="9">
        <f>ROUNDDOWN((('ASIG EXPERIENCIA'!Q95)+(((INICIAL/44)*B92)*15)/15),0)</f>
        <v>290005</v>
      </c>
    </row>
    <row r="93" spans="1:18" ht="17.45" customHeight="1" thickBot="1" x14ac:dyDescent="0.3">
      <c r="A93" s="27" t="s">
        <v>7</v>
      </c>
      <c r="B93" s="13">
        <v>40</v>
      </c>
      <c r="C93" s="14">
        <f>'RMN-BRP'!E42</f>
        <v>569736</v>
      </c>
      <c r="D93" s="9">
        <f>ROUNDDOWN((('ASIG EXPERIENCIA'!C96)+(((INICIAL/44)*B93)*1)/15),0)</f>
        <v>20095</v>
      </c>
      <c r="E93" s="9">
        <f>ROUNDDOWN((('ASIG EXPERIENCIA'!D96)+(((INICIAL/44)*B93)*2)/15),0)</f>
        <v>39905</v>
      </c>
      <c r="F93" s="9">
        <f>ROUNDDOWN((('ASIG EXPERIENCIA'!E96)+(((INICIAL/44)*B93)*3)/15),0)</f>
        <v>59715</v>
      </c>
      <c r="G93" s="9">
        <f>ROUNDDOWN((('ASIG EXPERIENCIA'!F96)+(((INICIAL/44)*B93)*4)/15),0)</f>
        <v>79526</v>
      </c>
      <c r="H93" s="9">
        <f>ROUNDDOWN((('ASIG EXPERIENCIA'!G96)+(((INICIAL/44)*B93)*5)/15),0)</f>
        <v>99336</v>
      </c>
      <c r="I93" s="9">
        <f>ROUNDDOWN((('ASIG EXPERIENCIA'!H96)+(((INICIAL/44)*B93)*6)/15),0)</f>
        <v>119147</v>
      </c>
      <c r="J93" s="9">
        <f>ROUNDDOWN((('ASIG EXPERIENCIA'!I96)+(((INICIAL/44)*B93)*7)/15),0)</f>
        <v>138957</v>
      </c>
      <c r="K93" s="9">
        <f>ROUNDDOWN((('ASIG EXPERIENCIA'!J96)+(((INICIAL/44)*B93)*8)/15),0)</f>
        <v>158768</v>
      </c>
      <c r="L93" s="9">
        <f>ROUNDDOWN((('ASIG EXPERIENCIA'!K96)+(((INICIAL/44)*B93)*9)/15),0)</f>
        <v>178578</v>
      </c>
      <c r="M93" s="9">
        <f>ROUNDDOWN((('ASIG EXPERIENCIA'!L96)+(((INICIAL/44)*B93)*10)/15),0)</f>
        <v>198388</v>
      </c>
      <c r="N93" s="9">
        <f>ROUNDDOWN((('ASIG EXPERIENCIA'!M96)+(((INICIAL/44)*B93)*11)/15),0)</f>
        <v>218199</v>
      </c>
      <c r="O93" s="9">
        <f>ROUNDDOWN((('ASIG EXPERIENCIA'!N96)+(((INICIAL/44)*B93)*12)/15),0)</f>
        <v>238010</v>
      </c>
      <c r="P93" s="9">
        <f>ROUNDDOWN((('ASIG EXPERIENCIA'!O96)+(((INICIAL/44)*B93)*13)/15),0)</f>
        <v>257820</v>
      </c>
      <c r="Q93" s="9">
        <f>ROUNDDOWN((('ASIG EXPERIENCIA'!P96)+(((INICIAL/44)*B93)*14)/15),0)</f>
        <v>277630</v>
      </c>
      <c r="R93" s="9">
        <f>ROUNDDOWN((('ASIG EXPERIENCIA'!Q96)+(((INICIAL/44)*B93)*15)/15),0)</f>
        <v>297441</v>
      </c>
    </row>
    <row r="94" spans="1:18" ht="17.45" customHeight="1" thickBot="1" x14ac:dyDescent="0.3">
      <c r="A94" s="27" t="s">
        <v>7</v>
      </c>
      <c r="B94" s="13">
        <v>41</v>
      </c>
      <c r="C94" s="14">
        <f>'RMN-BRP'!E43</f>
        <v>583979.4</v>
      </c>
      <c r="D94" s="9">
        <f>ROUNDDOWN((('ASIG EXPERIENCIA'!C97)+(((INICIAL/44)*B94)*1)/15),0)</f>
        <v>20597</v>
      </c>
      <c r="E94" s="9">
        <f>ROUNDDOWN((('ASIG EXPERIENCIA'!D97)+(((INICIAL/44)*B94)*2)/15),0)</f>
        <v>40903</v>
      </c>
      <c r="F94" s="9">
        <f>ROUNDDOWN((('ASIG EXPERIENCIA'!E97)+(((INICIAL/44)*B94)*3)/15),0)</f>
        <v>61208</v>
      </c>
      <c r="G94" s="9">
        <f>ROUNDDOWN((('ASIG EXPERIENCIA'!F97)+(((INICIAL/44)*B94)*4)/15),0)</f>
        <v>81514</v>
      </c>
      <c r="H94" s="9">
        <f>ROUNDDOWN((('ASIG EXPERIENCIA'!G97)+(((INICIAL/44)*B94)*5)/15),0)</f>
        <v>101820</v>
      </c>
      <c r="I94" s="9">
        <f>ROUNDDOWN((('ASIG EXPERIENCIA'!H97)+(((INICIAL/44)*B94)*6)/15),0)</f>
        <v>122126</v>
      </c>
      <c r="J94" s="9">
        <f>ROUNDDOWN((('ASIG EXPERIENCIA'!I97)+(((INICIAL/44)*B94)*7)/15),0)</f>
        <v>142431</v>
      </c>
      <c r="K94" s="9">
        <f>ROUNDDOWN((('ASIG EXPERIENCIA'!J97)+(((INICIAL/44)*B94)*8)/15),0)</f>
        <v>162737</v>
      </c>
      <c r="L94" s="9">
        <f>ROUNDDOWN((('ASIG EXPERIENCIA'!K97)+(((INICIAL/44)*B94)*9)/15),0)</f>
        <v>183042</v>
      </c>
      <c r="M94" s="9">
        <f>ROUNDDOWN((('ASIG EXPERIENCIA'!L97)+(((INICIAL/44)*B94)*10)/15),0)</f>
        <v>203349</v>
      </c>
      <c r="N94" s="9">
        <f>ROUNDDOWN((('ASIG EXPERIENCIA'!M97)+(((INICIAL/44)*B94)*11)/15),0)</f>
        <v>223654</v>
      </c>
      <c r="O94" s="9">
        <f>ROUNDDOWN((('ASIG EXPERIENCIA'!N97)+(((INICIAL/44)*B94)*12)/15),0)</f>
        <v>243960</v>
      </c>
      <c r="P94" s="9">
        <f>ROUNDDOWN((('ASIG EXPERIENCIA'!O97)+(((INICIAL/44)*B94)*13)/15),0)</f>
        <v>264265</v>
      </c>
      <c r="Q94" s="9">
        <f>ROUNDDOWN((('ASIG EXPERIENCIA'!P97)+(((INICIAL/44)*B94)*14)/15),0)</f>
        <v>284572</v>
      </c>
      <c r="R94" s="9">
        <f>ROUNDDOWN((('ASIG EXPERIENCIA'!Q97)+(((INICIAL/44)*B94)*15)/15),0)</f>
        <v>304877</v>
      </c>
    </row>
    <row r="95" spans="1:18" ht="17.45" customHeight="1" thickBot="1" x14ac:dyDescent="0.3">
      <c r="A95" s="27" t="s">
        <v>7</v>
      </c>
      <c r="B95" s="13">
        <v>42</v>
      </c>
      <c r="C95" s="14">
        <f>'RMN-BRP'!E44</f>
        <v>598222.79999999993</v>
      </c>
      <c r="D95" s="9">
        <f>ROUNDDOWN((('ASIG EXPERIENCIA'!C98)+(((INICIAL/44)*B95)*1)/15),0)</f>
        <v>21099</v>
      </c>
      <c r="E95" s="9">
        <f>ROUNDDOWN((('ASIG EXPERIENCIA'!D98)+(((INICIAL/44)*B95)*2)/15),0)</f>
        <v>41900</v>
      </c>
      <c r="F95" s="9">
        <f>ROUNDDOWN((('ASIG EXPERIENCIA'!E98)+(((INICIAL/44)*B95)*3)/15),0)</f>
        <v>62701</v>
      </c>
      <c r="G95" s="9">
        <f>ROUNDDOWN((('ASIG EXPERIENCIA'!F98)+(((INICIAL/44)*B95)*4)/15),0)</f>
        <v>83502</v>
      </c>
      <c r="H95" s="9">
        <f>ROUNDDOWN((('ASIG EXPERIENCIA'!G98)+(((INICIAL/44)*B95)*5)/15),0)</f>
        <v>104303</v>
      </c>
      <c r="I95" s="9">
        <f>ROUNDDOWN((('ASIG EXPERIENCIA'!H98)+(((INICIAL/44)*B95)*6)/15),0)</f>
        <v>125105</v>
      </c>
      <c r="J95" s="9">
        <f>ROUNDDOWN((('ASIG EXPERIENCIA'!I98)+(((INICIAL/44)*B95)*7)/15),0)</f>
        <v>145905</v>
      </c>
      <c r="K95" s="9">
        <f>ROUNDDOWN((('ASIG EXPERIENCIA'!J98)+(((INICIAL/44)*B95)*8)/15),0)</f>
        <v>166706</v>
      </c>
      <c r="L95" s="9">
        <f>ROUNDDOWN((('ASIG EXPERIENCIA'!K98)+(((INICIAL/44)*B95)*9)/15),0)</f>
        <v>187507</v>
      </c>
      <c r="M95" s="9">
        <f>ROUNDDOWN((('ASIG EXPERIENCIA'!L98)+(((INICIAL/44)*B95)*10)/15),0)</f>
        <v>208308</v>
      </c>
      <c r="N95" s="9">
        <f>ROUNDDOWN((('ASIG EXPERIENCIA'!M98)+(((INICIAL/44)*B95)*11)/15),0)</f>
        <v>229109</v>
      </c>
      <c r="O95" s="9">
        <f>ROUNDDOWN((('ASIG EXPERIENCIA'!N98)+(((INICIAL/44)*B95)*12)/15),0)</f>
        <v>249910</v>
      </c>
      <c r="P95" s="9">
        <f>ROUNDDOWN((('ASIG EXPERIENCIA'!O98)+(((INICIAL/44)*B95)*13)/15),0)</f>
        <v>270711</v>
      </c>
      <c r="Q95" s="9">
        <f>ROUNDDOWN((('ASIG EXPERIENCIA'!P98)+(((INICIAL/44)*B95)*14)/15),0)</f>
        <v>291512</v>
      </c>
      <c r="R95" s="9">
        <f>ROUNDDOWN((('ASIG EXPERIENCIA'!Q98)+(((INICIAL/44)*B95)*15)/15),0)</f>
        <v>312313</v>
      </c>
    </row>
    <row r="96" spans="1:18" ht="17.45" customHeight="1" thickBot="1" x14ac:dyDescent="0.3">
      <c r="A96" s="27" t="s">
        <v>7</v>
      </c>
      <c r="B96" s="13">
        <v>43</v>
      </c>
      <c r="C96" s="14">
        <f>'RMN-BRP'!E45</f>
        <v>612466.19999999995</v>
      </c>
      <c r="D96" s="9">
        <f>ROUNDDOWN((('ASIG EXPERIENCIA'!C99)+(((INICIAL/44)*B96)*1)/15),0)</f>
        <v>21602</v>
      </c>
      <c r="E96" s="9">
        <f>ROUNDDOWN((('ASIG EXPERIENCIA'!D99)+(((INICIAL/44)*B96)*2)/15),0)</f>
        <v>42898</v>
      </c>
      <c r="F96" s="9">
        <f>ROUNDDOWN((('ASIG EXPERIENCIA'!E99)+(((INICIAL/44)*B96)*3)/15),0)</f>
        <v>64194</v>
      </c>
      <c r="G96" s="9">
        <f>ROUNDDOWN((('ASIG EXPERIENCIA'!F99)+(((INICIAL/44)*B96)*4)/15),0)</f>
        <v>85490</v>
      </c>
      <c r="H96" s="9">
        <f>ROUNDDOWN((('ASIG EXPERIENCIA'!G99)+(((INICIAL/44)*B96)*5)/15),0)</f>
        <v>106786</v>
      </c>
      <c r="I96" s="9">
        <f>ROUNDDOWN((('ASIG EXPERIENCIA'!H99)+(((INICIAL/44)*B96)*6)/15),0)</f>
        <v>128082</v>
      </c>
      <c r="J96" s="9">
        <f>ROUNDDOWN((('ASIG EXPERIENCIA'!I99)+(((INICIAL/44)*B96)*7)/15),0)</f>
        <v>149379</v>
      </c>
      <c r="K96" s="9">
        <f>ROUNDDOWN((('ASIG EXPERIENCIA'!J99)+(((INICIAL/44)*B96)*8)/15),0)</f>
        <v>170676</v>
      </c>
      <c r="L96" s="9">
        <f>ROUNDDOWN((('ASIG EXPERIENCIA'!K99)+(((INICIAL/44)*B96)*9)/15),0)</f>
        <v>191972</v>
      </c>
      <c r="M96" s="9">
        <f>ROUNDDOWN((('ASIG EXPERIENCIA'!L99)+(((INICIAL/44)*B96)*10)/15),0)</f>
        <v>213268</v>
      </c>
      <c r="N96" s="9">
        <f>ROUNDDOWN((('ASIG EXPERIENCIA'!M99)+(((INICIAL/44)*B96)*11)/15),0)</f>
        <v>234564</v>
      </c>
      <c r="O96" s="9">
        <f>ROUNDDOWN((('ASIG EXPERIENCIA'!N99)+(((INICIAL/44)*B96)*12)/15),0)</f>
        <v>255860</v>
      </c>
      <c r="P96" s="9">
        <f>ROUNDDOWN((('ASIG EXPERIENCIA'!O99)+(((INICIAL/44)*B96)*13)/15),0)</f>
        <v>277156</v>
      </c>
      <c r="Q96" s="9">
        <f>ROUNDDOWN((('ASIG EXPERIENCIA'!P99)+(((INICIAL/44)*B96)*14)/15),0)</f>
        <v>298452</v>
      </c>
      <c r="R96" s="9">
        <f>ROUNDDOWN((('ASIG EXPERIENCIA'!Q99)+(((INICIAL/44)*B96)*15)/15),0)</f>
        <v>319750</v>
      </c>
    </row>
    <row r="97" spans="1:18" ht="17.45" customHeight="1" thickBot="1" x14ac:dyDescent="0.3">
      <c r="A97" s="27" t="s">
        <v>7</v>
      </c>
      <c r="B97" s="15">
        <v>44</v>
      </c>
      <c r="C97" s="16">
        <f>'RMN-BRP'!E46</f>
        <v>626709.6</v>
      </c>
      <c r="D97" s="9">
        <f>ROUNDDOWN((('ASIG EXPERIENCIA'!C100)+(((INICIAL/44)*B97)*1)/15),0)</f>
        <v>22104</v>
      </c>
      <c r="E97" s="9">
        <f>ROUNDDOWN((('ASIG EXPERIENCIA'!D100)+(((INICIAL/44)*B97)*2)/15),0)</f>
        <v>43896</v>
      </c>
      <c r="F97" s="9">
        <f>ROUNDDOWN((('ASIG EXPERIENCIA'!E100)+(((INICIAL/44)*B97)*3)/15),0)</f>
        <v>65687</v>
      </c>
      <c r="G97" s="9">
        <f>ROUNDDOWN((('ASIG EXPERIENCIA'!F100)+(((INICIAL/44)*B97)*4)/15),0)</f>
        <v>87479</v>
      </c>
      <c r="H97" s="9">
        <f>ROUNDDOWN((('ASIG EXPERIENCIA'!G100)+(((INICIAL/44)*B97)*5)/15),0)</f>
        <v>109270</v>
      </c>
      <c r="I97" s="9">
        <f>ROUNDDOWN((('ASIG EXPERIENCIA'!H100)+(((INICIAL/44)*B97)*6)/15),0)</f>
        <v>131061</v>
      </c>
      <c r="J97" s="9">
        <f>ROUNDDOWN((('ASIG EXPERIENCIA'!I100)+(((INICIAL/44)*B97)*7)/15),0)</f>
        <v>152853</v>
      </c>
      <c r="K97" s="9">
        <f>ROUNDDOWN((('ASIG EXPERIENCIA'!J100)+(((INICIAL/44)*B97)*8)/15),0)</f>
        <v>174644</v>
      </c>
      <c r="L97" s="9">
        <f>ROUNDDOWN((('ASIG EXPERIENCIA'!K100)+(((INICIAL/44)*B97)*9)/15),0)</f>
        <v>196436</v>
      </c>
      <c r="M97" s="9">
        <f>ROUNDDOWN((('ASIG EXPERIENCIA'!L100)+(((INICIAL/44)*B97)*10)/15),0)</f>
        <v>218227</v>
      </c>
      <c r="N97" s="9">
        <f>ROUNDDOWN((('ASIG EXPERIENCIA'!M100)+(((INICIAL/44)*B97)*11)/15),0)</f>
        <v>240019</v>
      </c>
      <c r="O97" s="9">
        <f>ROUNDDOWN((('ASIG EXPERIENCIA'!N100)+(((INICIAL/44)*B97)*12)/15),0)</f>
        <v>261811</v>
      </c>
      <c r="P97" s="9">
        <f>ROUNDDOWN((('ASIG EXPERIENCIA'!O100)+(((INICIAL/44)*B97)*13)/15),0)</f>
        <v>283602</v>
      </c>
      <c r="Q97" s="9">
        <f>ROUNDDOWN((('ASIG EXPERIENCIA'!P100)+(((INICIAL/44)*B97)*14)/15),0)</f>
        <v>305394</v>
      </c>
      <c r="R97" s="9">
        <f>ROUNDDOWN((('ASIG EXPERIENCIA'!Q100)+(((INICIAL/44)*B97)*15)/15),0)</f>
        <v>327185</v>
      </c>
    </row>
    <row r="101" spans="1:18" ht="15.75" thickBot="1" x14ac:dyDescent="0.3"/>
    <row r="102" spans="1:18" ht="16.5" thickBot="1" x14ac:dyDescent="0.3">
      <c r="B102" s="5"/>
      <c r="C102" s="5"/>
      <c r="D102" s="146" t="s">
        <v>69</v>
      </c>
      <c r="E102" s="147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</row>
    <row r="103" spans="1:18" ht="15.75" thickBot="1" x14ac:dyDescent="0.3">
      <c r="B103" s="5"/>
      <c r="C103" s="5"/>
      <c r="D103" s="141" t="s">
        <v>5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3"/>
    </row>
    <row r="104" spans="1:18" ht="17.45" customHeight="1" thickBot="1" x14ac:dyDescent="0.3">
      <c r="A104" s="26" t="s">
        <v>6</v>
      </c>
      <c r="B104" s="144" t="s">
        <v>0</v>
      </c>
      <c r="C104" s="145"/>
      <c r="D104" s="17">
        <v>1</v>
      </c>
      <c r="E104" s="18">
        <v>2</v>
      </c>
      <c r="F104" s="19">
        <v>3</v>
      </c>
      <c r="G104" s="19">
        <v>4</v>
      </c>
      <c r="H104" s="19">
        <v>5</v>
      </c>
      <c r="I104" s="19">
        <v>6</v>
      </c>
      <c r="J104" s="19">
        <v>7</v>
      </c>
      <c r="K104" s="19">
        <v>8</v>
      </c>
      <c r="L104" s="19">
        <v>9</v>
      </c>
      <c r="M104" s="19">
        <v>10</v>
      </c>
      <c r="N104" s="19">
        <v>11</v>
      </c>
      <c r="O104" s="19">
        <v>12</v>
      </c>
      <c r="P104" s="19">
        <v>13</v>
      </c>
      <c r="Q104" s="19">
        <v>14</v>
      </c>
      <c r="R104" s="20">
        <v>15</v>
      </c>
    </row>
    <row r="105" spans="1:18" ht="17.45" customHeight="1" thickBot="1" x14ac:dyDescent="0.3">
      <c r="A105" s="11" t="s">
        <v>8</v>
      </c>
      <c r="B105" s="11">
        <v>1</v>
      </c>
      <c r="C105" s="12">
        <f>'RMN-BRP'!B3</f>
        <v>13537.174999999999</v>
      </c>
      <c r="D105" s="9">
        <f>ROUNDDOWN((('ASIG EXPERIENCIA'!C4)+(((TEMPRANO/44)*B105)*1)/15),0)</f>
        <v>526</v>
      </c>
      <c r="E105" s="9">
        <f>ROUNDDOWN((('ASIG EXPERIENCIA'!D4)+(((TEMPRANO/44)*B105)*2)/15),0)</f>
        <v>1046</v>
      </c>
      <c r="F105" s="9">
        <f>ROUNDDOWN((('ASIG EXPERIENCIA'!E4)+(((TEMPRANO/44)*B105)*3)/15),0)</f>
        <v>1566</v>
      </c>
      <c r="G105" s="9">
        <f>ROUNDDOWN((('ASIG EXPERIENCIA'!F4)+(((TEMPRANO/44)*B105)*4)/15),0)</f>
        <v>2085</v>
      </c>
      <c r="H105" s="9">
        <f>ROUNDDOWN((('ASIG EXPERIENCIA'!G4)+(((TEMPRANO/44)*B105)*5)/15),0)</f>
        <v>2605</v>
      </c>
      <c r="I105" s="9">
        <f>ROUNDDOWN((('ASIG EXPERIENCIA'!H4)+(((TEMPRANO/44)*B105)*6)/15),0)</f>
        <v>3125</v>
      </c>
      <c r="J105" s="9">
        <f>ROUNDDOWN((('ASIG EXPERIENCIA'!I4)+(((TEMPRANO/44)*B105)*7)/15),0)</f>
        <v>3645</v>
      </c>
      <c r="K105" s="9">
        <f>ROUNDDOWN((('ASIG EXPERIENCIA'!J4)+(((TEMPRANO/44)*B105)*8)/15),0)</f>
        <v>4165</v>
      </c>
      <c r="L105" s="9">
        <f>ROUNDDOWN((('ASIG EXPERIENCIA'!K4)+(((TEMPRANO/44)*B105)*9)/15),0)</f>
        <v>4684</v>
      </c>
      <c r="M105" s="9">
        <f>ROUNDDOWN((('ASIG EXPERIENCIA'!L4)+(((TEMPRANO/44)*B105)*10)/15),0)</f>
        <v>5204</v>
      </c>
      <c r="N105" s="9">
        <f>ROUNDDOWN((('ASIG EXPERIENCIA'!M4)+(((TEMPRANO/44)*B105)*11)/15),0)</f>
        <v>5724</v>
      </c>
      <c r="O105" s="9">
        <f>ROUNDDOWN((('ASIG EXPERIENCIA'!N4)+(((TEMPRANO/44)*B105)*12)/15),0)</f>
        <v>6244</v>
      </c>
      <c r="P105" s="9">
        <f>ROUNDDOWN((('ASIG EXPERIENCIA'!O4)+(((TEMPRANO/44)*B105)*13)/15),0)</f>
        <v>6764</v>
      </c>
      <c r="Q105" s="9">
        <f>ROUNDDOWN((('ASIG EXPERIENCIA'!P4)+(((TEMPRANO/44)*B105)*14)/15),0)</f>
        <v>7283</v>
      </c>
      <c r="R105" s="9">
        <f>ROUNDDOWN((('ASIG EXPERIENCIA'!Q4)+(((TEMPRANO/44)*B105)*15)/15),0)</f>
        <v>7803</v>
      </c>
    </row>
    <row r="106" spans="1:18" ht="17.45" customHeight="1" thickBot="1" x14ac:dyDescent="0.3">
      <c r="A106" s="11" t="s">
        <v>8</v>
      </c>
      <c r="B106" s="13">
        <v>2</v>
      </c>
      <c r="C106" s="14">
        <f>'RMN-BRP'!B4</f>
        <v>27074.35</v>
      </c>
      <c r="D106" s="9">
        <f>ROUNDDOWN((('ASIG EXPERIENCIA'!C5)+(((TEMPRANO/44)*B106)*1)/15),0)</f>
        <v>1053</v>
      </c>
      <c r="E106" s="9">
        <f>ROUNDDOWN((('ASIG EXPERIENCIA'!D5)+(((TEMPRANO/44)*B106)*2)/15),0)</f>
        <v>2092</v>
      </c>
      <c r="F106" s="9">
        <f>ROUNDDOWN((('ASIG EXPERIENCIA'!E5)+(((TEMPRANO/44)*B106)*3)/15),0)</f>
        <v>3132</v>
      </c>
      <c r="G106" s="9">
        <f>ROUNDDOWN((('ASIG EXPERIENCIA'!F5)+(((TEMPRANO/44)*B106)*4)/15),0)</f>
        <v>4171</v>
      </c>
      <c r="H106" s="9">
        <f>ROUNDDOWN((('ASIG EXPERIENCIA'!G5)+(((TEMPRANO/44)*B106)*5)/15),0)</f>
        <v>5211</v>
      </c>
      <c r="I106" s="9">
        <f>ROUNDDOWN((('ASIG EXPERIENCIA'!H5)+(((TEMPRANO/44)*B106)*6)/15),0)</f>
        <v>6250</v>
      </c>
      <c r="J106" s="9">
        <f>ROUNDDOWN((('ASIG EXPERIENCIA'!I5)+(((TEMPRANO/44)*B106)*7)/15),0)</f>
        <v>7290</v>
      </c>
      <c r="K106" s="9">
        <f>ROUNDDOWN((('ASIG EXPERIENCIA'!J5)+(((TEMPRANO/44)*B106)*8)/15),0)</f>
        <v>8330</v>
      </c>
      <c r="L106" s="9">
        <f>ROUNDDOWN((('ASIG EXPERIENCIA'!K5)+(((TEMPRANO/44)*B106)*9)/15),0)</f>
        <v>9369</v>
      </c>
      <c r="M106" s="9">
        <f>ROUNDDOWN((('ASIG EXPERIENCIA'!L5)+(((TEMPRANO/44)*B106)*10)/15),0)</f>
        <v>10410</v>
      </c>
      <c r="N106" s="9">
        <f>ROUNDDOWN((('ASIG EXPERIENCIA'!M5)+(((TEMPRANO/44)*B106)*11)/15),0)</f>
        <v>11449</v>
      </c>
      <c r="O106" s="9">
        <f>ROUNDDOWN((('ASIG EXPERIENCIA'!N5)+(((TEMPRANO/44)*B106)*12)/15),0)</f>
        <v>12489</v>
      </c>
      <c r="P106" s="9">
        <f>ROUNDDOWN((('ASIG EXPERIENCIA'!O5)+(((TEMPRANO/44)*B106)*13)/15),0)</f>
        <v>13529</v>
      </c>
      <c r="Q106" s="9">
        <f>ROUNDDOWN((('ASIG EXPERIENCIA'!P5)+(((TEMPRANO/44)*B106)*14)/15),0)</f>
        <v>14568</v>
      </c>
      <c r="R106" s="9">
        <f>ROUNDDOWN((('ASIG EXPERIENCIA'!Q5)+(((TEMPRANO/44)*B106)*15)/15),0)</f>
        <v>15608</v>
      </c>
    </row>
    <row r="107" spans="1:18" ht="17.45" customHeight="1" thickBot="1" x14ac:dyDescent="0.3">
      <c r="A107" s="11" t="s">
        <v>8</v>
      </c>
      <c r="B107" s="13">
        <v>3</v>
      </c>
      <c r="C107" s="14">
        <f>'RMN-BRP'!B5</f>
        <v>40611.524999999994</v>
      </c>
      <c r="D107" s="9">
        <f>ROUNDDOWN((('ASIG EXPERIENCIA'!C6)+(((TEMPRANO/44)*B107)*1)/15),0)</f>
        <v>1579</v>
      </c>
      <c r="E107" s="9">
        <f>ROUNDDOWN((('ASIG EXPERIENCIA'!D6)+(((TEMPRANO/44)*B107)*2)/15),0)</f>
        <v>3139</v>
      </c>
      <c r="F107" s="9">
        <f>ROUNDDOWN((('ASIG EXPERIENCIA'!E6)+(((TEMPRANO/44)*B107)*3)/15),0)</f>
        <v>4698</v>
      </c>
      <c r="G107" s="9">
        <f>ROUNDDOWN((('ASIG EXPERIENCIA'!F6)+(((TEMPRANO/44)*B107)*4)/15),0)</f>
        <v>6257</v>
      </c>
      <c r="H107" s="9">
        <f>ROUNDDOWN((('ASIG EXPERIENCIA'!G6)+(((TEMPRANO/44)*B107)*5)/15),0)</f>
        <v>7817</v>
      </c>
      <c r="I107" s="9">
        <f>ROUNDDOWN((('ASIG EXPERIENCIA'!H6)+(((TEMPRANO/44)*B107)*6)/15),0)</f>
        <v>9376</v>
      </c>
      <c r="J107" s="9">
        <f>ROUNDDOWN((('ASIG EXPERIENCIA'!I6)+(((TEMPRANO/44)*B107)*7)/15),0)</f>
        <v>10936</v>
      </c>
      <c r="K107" s="9">
        <f>ROUNDDOWN((('ASIG EXPERIENCIA'!J6)+(((TEMPRANO/44)*B107)*8)/15),0)</f>
        <v>12496</v>
      </c>
      <c r="L107" s="9">
        <f>ROUNDDOWN((('ASIG EXPERIENCIA'!K6)+(((TEMPRANO/44)*B107)*9)/15),0)</f>
        <v>14055</v>
      </c>
      <c r="M107" s="9">
        <f>ROUNDDOWN((('ASIG EXPERIENCIA'!L6)+(((TEMPRANO/44)*B107)*10)/15),0)</f>
        <v>15614</v>
      </c>
      <c r="N107" s="9">
        <f>ROUNDDOWN((('ASIG EXPERIENCIA'!M6)+(((TEMPRANO/44)*B107)*11)/15),0)</f>
        <v>17174</v>
      </c>
      <c r="O107" s="9">
        <f>ROUNDDOWN((('ASIG EXPERIENCIA'!N6)+(((TEMPRANO/44)*B107)*12)/15),0)</f>
        <v>18733</v>
      </c>
      <c r="P107" s="9">
        <f>ROUNDDOWN((('ASIG EXPERIENCIA'!O6)+(((TEMPRANO/44)*B107)*13)/15),0)</f>
        <v>20294</v>
      </c>
      <c r="Q107" s="9">
        <f>ROUNDDOWN((('ASIG EXPERIENCIA'!P6)+(((TEMPRANO/44)*B107)*14)/15),0)</f>
        <v>21853</v>
      </c>
      <c r="R107" s="9">
        <f>ROUNDDOWN((('ASIG EXPERIENCIA'!Q6)+(((TEMPRANO/44)*B107)*15)/15),0)</f>
        <v>23412</v>
      </c>
    </row>
    <row r="108" spans="1:18" ht="17.45" customHeight="1" thickBot="1" x14ac:dyDescent="0.3">
      <c r="A108" s="11" t="s">
        <v>8</v>
      </c>
      <c r="B108" s="13">
        <v>4</v>
      </c>
      <c r="C108" s="14">
        <f>'RMN-BRP'!B6</f>
        <v>54148.7</v>
      </c>
      <c r="D108" s="9">
        <f>ROUNDDOWN((('ASIG EXPERIENCIA'!C7)+(((TEMPRANO/44)*B108)*1)/15),0)</f>
        <v>2106</v>
      </c>
      <c r="E108" s="9">
        <f>ROUNDDOWN((('ASIG EXPERIENCIA'!D7)+(((TEMPRANO/44)*B108)*2)/15),0)</f>
        <v>4185</v>
      </c>
      <c r="F108" s="9">
        <f>ROUNDDOWN((('ASIG EXPERIENCIA'!E7)+(((TEMPRANO/44)*B108)*3)/15),0)</f>
        <v>6264</v>
      </c>
      <c r="G108" s="9">
        <f>ROUNDDOWN((('ASIG EXPERIENCIA'!F7)+(((TEMPRANO/44)*B108)*4)/15),0)</f>
        <v>8343</v>
      </c>
      <c r="H108" s="9">
        <f>ROUNDDOWN((('ASIG EXPERIENCIA'!G7)+(((TEMPRANO/44)*B108)*5)/15),0)</f>
        <v>10423</v>
      </c>
      <c r="I108" s="9">
        <f>ROUNDDOWN((('ASIG EXPERIENCIA'!H7)+(((TEMPRANO/44)*B108)*6)/15),0)</f>
        <v>12502</v>
      </c>
      <c r="J108" s="9">
        <f>ROUNDDOWN((('ASIG EXPERIENCIA'!I7)+(((TEMPRANO/44)*B108)*7)/15),0)</f>
        <v>14582</v>
      </c>
      <c r="K108" s="9">
        <f>ROUNDDOWN((('ASIG EXPERIENCIA'!J7)+(((TEMPRANO/44)*B108)*8)/15),0)</f>
        <v>16661</v>
      </c>
      <c r="L108" s="9">
        <f>ROUNDDOWN((('ASIG EXPERIENCIA'!K7)+(((TEMPRANO/44)*B108)*9)/15),0)</f>
        <v>18740</v>
      </c>
      <c r="M108" s="9">
        <f>ROUNDDOWN((('ASIG EXPERIENCIA'!L7)+(((TEMPRANO/44)*B108)*10)/15),0)</f>
        <v>20820</v>
      </c>
      <c r="N108" s="9">
        <f>ROUNDDOWN((('ASIG EXPERIENCIA'!M7)+(((TEMPRANO/44)*B108)*11)/15),0)</f>
        <v>22899</v>
      </c>
      <c r="O108" s="9">
        <f>ROUNDDOWN((('ASIG EXPERIENCIA'!N7)+(((TEMPRANO/44)*B108)*12)/15),0)</f>
        <v>24978</v>
      </c>
      <c r="P108" s="9">
        <f>ROUNDDOWN((('ASIG EXPERIENCIA'!O7)+(((TEMPRANO/44)*B108)*13)/15),0)</f>
        <v>27058</v>
      </c>
      <c r="Q108" s="9">
        <f>ROUNDDOWN((('ASIG EXPERIENCIA'!P7)+(((TEMPRANO/44)*B108)*14)/15),0)</f>
        <v>29137</v>
      </c>
      <c r="R108" s="9">
        <f>ROUNDDOWN((('ASIG EXPERIENCIA'!Q7)+(((TEMPRANO/44)*B108)*15)/15),0)</f>
        <v>31217</v>
      </c>
    </row>
    <row r="109" spans="1:18" ht="17.45" customHeight="1" thickBot="1" x14ac:dyDescent="0.3">
      <c r="A109" s="11" t="s">
        <v>8</v>
      </c>
      <c r="B109" s="13">
        <v>5</v>
      </c>
      <c r="C109" s="14">
        <f>'RMN-BRP'!B7</f>
        <v>67685.875</v>
      </c>
      <c r="D109" s="9">
        <f>ROUNDDOWN((('ASIG EXPERIENCIA'!C8)+(((TEMPRANO/44)*B109)*1)/15),0)</f>
        <v>2632</v>
      </c>
      <c r="E109" s="9">
        <f>ROUNDDOWN((('ASIG EXPERIENCIA'!D8)+(((TEMPRANO/44)*B109)*2)/15),0)</f>
        <v>5231</v>
      </c>
      <c r="F109" s="9">
        <f>ROUNDDOWN((('ASIG EXPERIENCIA'!E8)+(((TEMPRANO/44)*B109)*3)/15),0)</f>
        <v>7830</v>
      </c>
      <c r="G109" s="9">
        <f>ROUNDDOWN((('ASIG EXPERIENCIA'!F8)+(((TEMPRANO/44)*B109)*4)/15),0)</f>
        <v>10430</v>
      </c>
      <c r="H109" s="9">
        <f>ROUNDDOWN((('ASIG EXPERIENCIA'!G8)+(((TEMPRANO/44)*B109)*5)/15),0)</f>
        <v>13029</v>
      </c>
      <c r="I109" s="9">
        <f>ROUNDDOWN((('ASIG EXPERIENCIA'!H8)+(((TEMPRANO/44)*B109)*6)/15),0)</f>
        <v>15628</v>
      </c>
      <c r="J109" s="9">
        <f>ROUNDDOWN((('ASIG EXPERIENCIA'!I8)+(((TEMPRANO/44)*B109)*7)/15),0)</f>
        <v>18227</v>
      </c>
      <c r="K109" s="9">
        <f>ROUNDDOWN((('ASIG EXPERIENCIA'!J8)+(((TEMPRANO/44)*B109)*8)/15),0)</f>
        <v>20827</v>
      </c>
      <c r="L109" s="9">
        <f>ROUNDDOWN((('ASIG EXPERIENCIA'!K8)+(((TEMPRANO/44)*B109)*9)/15),0)</f>
        <v>23426</v>
      </c>
      <c r="M109" s="9">
        <f>ROUNDDOWN((('ASIG EXPERIENCIA'!L8)+(((TEMPRANO/44)*B109)*10)/15),0)</f>
        <v>26025</v>
      </c>
      <c r="N109" s="9">
        <f>ROUNDDOWN((('ASIG EXPERIENCIA'!M8)+(((TEMPRANO/44)*B109)*11)/15),0)</f>
        <v>28624</v>
      </c>
      <c r="O109" s="9">
        <f>ROUNDDOWN((('ASIG EXPERIENCIA'!N8)+(((TEMPRANO/44)*B109)*12)/15),0)</f>
        <v>31224</v>
      </c>
      <c r="P109" s="9">
        <f>ROUNDDOWN((('ASIG EXPERIENCIA'!O8)+(((TEMPRANO/44)*B109)*13)/15),0)</f>
        <v>33823</v>
      </c>
      <c r="Q109" s="9">
        <f>ROUNDDOWN((('ASIG EXPERIENCIA'!P8)+(((TEMPRANO/44)*B109)*14)/15),0)</f>
        <v>36421</v>
      </c>
      <c r="R109" s="9">
        <f>ROUNDDOWN((('ASIG EXPERIENCIA'!Q8)+(((TEMPRANO/44)*B109)*15)/15),0)</f>
        <v>39020</v>
      </c>
    </row>
    <row r="110" spans="1:18" ht="17.45" customHeight="1" thickBot="1" x14ac:dyDescent="0.3">
      <c r="A110" s="11" t="s">
        <v>8</v>
      </c>
      <c r="B110" s="13">
        <v>6</v>
      </c>
      <c r="C110" s="14">
        <f>'RMN-BRP'!B8</f>
        <v>81223.049999999988</v>
      </c>
      <c r="D110" s="9">
        <f>ROUNDDOWN((('ASIG EXPERIENCIA'!C9)+(((TEMPRANO/44)*B110)*1)/15),0)</f>
        <v>3159</v>
      </c>
      <c r="E110" s="9">
        <f>ROUNDDOWN((('ASIG EXPERIENCIA'!D9)+(((TEMPRANO/44)*B110)*2)/15),0)</f>
        <v>6278</v>
      </c>
      <c r="F110" s="9">
        <f>ROUNDDOWN((('ASIG EXPERIENCIA'!E9)+(((TEMPRANO/44)*B110)*3)/15),0)</f>
        <v>9396</v>
      </c>
      <c r="G110" s="9">
        <f>ROUNDDOWN((('ASIG EXPERIENCIA'!F9)+(((TEMPRANO/44)*B110)*4)/15),0)</f>
        <v>12516</v>
      </c>
      <c r="H110" s="9">
        <f>ROUNDDOWN((('ASIG EXPERIENCIA'!G9)+(((TEMPRANO/44)*B110)*5)/15),0)</f>
        <v>15635</v>
      </c>
      <c r="I110" s="9">
        <f>ROUNDDOWN((('ASIG EXPERIENCIA'!H9)+(((TEMPRANO/44)*B110)*6)/15),0)</f>
        <v>18753</v>
      </c>
      <c r="J110" s="9">
        <f>ROUNDDOWN((('ASIG EXPERIENCIA'!I9)+(((TEMPRANO/44)*B110)*7)/15),0)</f>
        <v>21873</v>
      </c>
      <c r="K110" s="9">
        <f>ROUNDDOWN((('ASIG EXPERIENCIA'!J9)+(((TEMPRANO/44)*B110)*8)/15),0)</f>
        <v>24992</v>
      </c>
      <c r="L110" s="9">
        <f>ROUNDDOWN((('ASIG EXPERIENCIA'!K9)+(((TEMPRANO/44)*B110)*9)/15),0)</f>
        <v>28111</v>
      </c>
      <c r="M110" s="9">
        <f>ROUNDDOWN((('ASIG EXPERIENCIA'!L9)+(((TEMPRANO/44)*B110)*10)/15),0)</f>
        <v>31230</v>
      </c>
      <c r="N110" s="9">
        <f>ROUNDDOWN((('ASIG EXPERIENCIA'!M9)+(((TEMPRANO/44)*B110)*11)/15),0)</f>
        <v>34349</v>
      </c>
      <c r="O110" s="9">
        <f>ROUNDDOWN((('ASIG EXPERIENCIA'!N9)+(((TEMPRANO/44)*B110)*12)/15),0)</f>
        <v>37468</v>
      </c>
      <c r="P110" s="9">
        <f>ROUNDDOWN((('ASIG EXPERIENCIA'!O9)+(((TEMPRANO/44)*B110)*13)/15),0)</f>
        <v>40588</v>
      </c>
      <c r="Q110" s="9">
        <f>ROUNDDOWN((('ASIG EXPERIENCIA'!P9)+(((TEMPRANO/44)*B110)*14)/15),0)</f>
        <v>43706</v>
      </c>
      <c r="R110" s="9">
        <f>ROUNDDOWN((('ASIG EXPERIENCIA'!Q9)+(((TEMPRANO/44)*B110)*15)/15),0)</f>
        <v>46825</v>
      </c>
    </row>
    <row r="111" spans="1:18" ht="17.45" customHeight="1" thickBot="1" x14ac:dyDescent="0.3">
      <c r="A111" s="11" t="s">
        <v>8</v>
      </c>
      <c r="B111" s="13">
        <v>7</v>
      </c>
      <c r="C111" s="14">
        <f>'RMN-BRP'!B9</f>
        <v>94760.224999999991</v>
      </c>
      <c r="D111" s="9">
        <f>ROUNDDOWN((('ASIG EXPERIENCIA'!C10)+(((TEMPRANO/44)*B111)*1)/15),0)</f>
        <v>3685</v>
      </c>
      <c r="E111" s="9">
        <f>ROUNDDOWN((('ASIG EXPERIENCIA'!D10)+(((TEMPRANO/44)*B111)*2)/15),0)</f>
        <v>7324</v>
      </c>
      <c r="F111" s="9">
        <f>ROUNDDOWN((('ASIG EXPERIENCIA'!E10)+(((TEMPRANO/44)*B111)*3)/15),0)</f>
        <v>10963</v>
      </c>
      <c r="G111" s="9">
        <f>ROUNDDOWN((('ASIG EXPERIENCIA'!F10)+(((TEMPRANO/44)*B111)*4)/15),0)</f>
        <v>14602</v>
      </c>
      <c r="H111" s="9">
        <f>ROUNDDOWN((('ASIG EXPERIENCIA'!G10)+(((TEMPRANO/44)*B111)*5)/15),0)</f>
        <v>18240</v>
      </c>
      <c r="I111" s="9">
        <f>ROUNDDOWN((('ASIG EXPERIENCIA'!H10)+(((TEMPRANO/44)*B111)*6)/15),0)</f>
        <v>21880</v>
      </c>
      <c r="J111" s="9">
        <f>ROUNDDOWN((('ASIG EXPERIENCIA'!I10)+(((TEMPRANO/44)*B111)*7)/15),0)</f>
        <v>25518</v>
      </c>
      <c r="K111" s="9">
        <f>ROUNDDOWN((('ASIG EXPERIENCIA'!J10)+(((TEMPRANO/44)*B111)*8)/15),0)</f>
        <v>29157</v>
      </c>
      <c r="L111" s="9">
        <f>ROUNDDOWN((('ASIG EXPERIENCIA'!K10)+(((TEMPRANO/44)*B111)*9)/15),0)</f>
        <v>32797</v>
      </c>
      <c r="M111" s="9">
        <f>ROUNDDOWN((('ASIG EXPERIENCIA'!L10)+(((TEMPRANO/44)*B111)*10)/15),0)</f>
        <v>36435</v>
      </c>
      <c r="N111" s="9">
        <f>ROUNDDOWN((('ASIG EXPERIENCIA'!M10)+(((TEMPRANO/44)*B111)*11)/15),0)</f>
        <v>40075</v>
      </c>
      <c r="O111" s="9">
        <f>ROUNDDOWN((('ASIG EXPERIENCIA'!N10)+(((TEMPRANO/44)*B111)*12)/15),0)</f>
        <v>43713</v>
      </c>
      <c r="P111" s="9">
        <f>ROUNDDOWN((('ASIG EXPERIENCIA'!O10)+(((TEMPRANO/44)*B111)*13)/15),0)</f>
        <v>47352</v>
      </c>
      <c r="Q111" s="9">
        <f>ROUNDDOWN((('ASIG EXPERIENCIA'!P10)+(((TEMPRANO/44)*B111)*14)/15),0)</f>
        <v>50991</v>
      </c>
      <c r="R111" s="9">
        <f>ROUNDDOWN((('ASIG EXPERIENCIA'!Q10)+(((TEMPRANO/44)*B111)*15)/15),0)</f>
        <v>54630</v>
      </c>
    </row>
    <row r="112" spans="1:18" ht="17.45" customHeight="1" thickBot="1" x14ac:dyDescent="0.3">
      <c r="A112" s="11" t="s">
        <v>8</v>
      </c>
      <c r="B112" s="13">
        <v>8</v>
      </c>
      <c r="C112" s="14">
        <f>'RMN-BRP'!B10</f>
        <v>108297.4</v>
      </c>
      <c r="D112" s="9">
        <f>ROUNDDOWN((('ASIG EXPERIENCIA'!C11)+(((TEMPRANO/44)*B112)*1)/15),0)</f>
        <v>4212</v>
      </c>
      <c r="E112" s="9">
        <f>ROUNDDOWN((('ASIG EXPERIENCIA'!D11)+(((TEMPRANO/44)*B112)*2)/15),0)</f>
        <v>8370</v>
      </c>
      <c r="F112" s="9">
        <f>ROUNDDOWN((('ASIG EXPERIENCIA'!E11)+(((TEMPRANO/44)*B112)*3)/15),0)</f>
        <v>12530</v>
      </c>
      <c r="G112" s="9">
        <f>ROUNDDOWN((('ASIG EXPERIENCIA'!F11)+(((TEMPRANO/44)*B112)*4)/15),0)</f>
        <v>16688</v>
      </c>
      <c r="H112" s="9">
        <f>ROUNDDOWN((('ASIG EXPERIENCIA'!G11)+(((TEMPRANO/44)*B112)*5)/15),0)</f>
        <v>20847</v>
      </c>
      <c r="I112" s="9">
        <f>ROUNDDOWN((('ASIG EXPERIENCIA'!H11)+(((TEMPRANO/44)*B112)*6)/15),0)</f>
        <v>25005</v>
      </c>
      <c r="J112" s="9">
        <f>ROUNDDOWN((('ASIG EXPERIENCIA'!I11)+(((TEMPRANO/44)*B112)*7)/15),0)</f>
        <v>29164</v>
      </c>
      <c r="K112" s="9">
        <f>ROUNDDOWN((('ASIG EXPERIENCIA'!J11)+(((TEMPRANO/44)*B112)*8)/15),0)</f>
        <v>33323</v>
      </c>
      <c r="L112" s="9">
        <f>ROUNDDOWN((('ASIG EXPERIENCIA'!K11)+(((TEMPRANO/44)*B112)*9)/15),0)</f>
        <v>37481</v>
      </c>
      <c r="M112" s="9">
        <f>ROUNDDOWN((('ASIG EXPERIENCIA'!L11)+(((TEMPRANO/44)*B112)*10)/15),0)</f>
        <v>41641</v>
      </c>
      <c r="N112" s="9">
        <f>ROUNDDOWN((('ASIG EXPERIENCIA'!M11)+(((TEMPRANO/44)*B112)*11)/15),0)</f>
        <v>45799</v>
      </c>
      <c r="O112" s="9">
        <f>ROUNDDOWN((('ASIG EXPERIENCIA'!N11)+(((TEMPRANO/44)*B112)*12)/15),0)</f>
        <v>49958</v>
      </c>
      <c r="P112" s="9">
        <f>ROUNDDOWN((('ASIG EXPERIENCIA'!O11)+(((TEMPRANO/44)*B112)*13)/15),0)</f>
        <v>54117</v>
      </c>
      <c r="Q112" s="9">
        <f>ROUNDDOWN((('ASIG EXPERIENCIA'!P11)+(((TEMPRANO/44)*B112)*14)/15),0)</f>
        <v>58275</v>
      </c>
      <c r="R112" s="9">
        <f>ROUNDDOWN((('ASIG EXPERIENCIA'!Q11)+(((TEMPRANO/44)*B112)*15)/15),0)</f>
        <v>62434</v>
      </c>
    </row>
    <row r="113" spans="1:18" ht="17.45" customHeight="1" thickBot="1" x14ac:dyDescent="0.3">
      <c r="A113" s="11" t="s">
        <v>8</v>
      </c>
      <c r="B113" s="13">
        <v>9</v>
      </c>
      <c r="C113" s="14">
        <f>'RMN-BRP'!B11</f>
        <v>121834.575</v>
      </c>
      <c r="D113" s="9">
        <f>ROUNDDOWN((('ASIG EXPERIENCIA'!C12)+(((TEMPRANO/44)*B113)*1)/15),0)</f>
        <v>4739</v>
      </c>
      <c r="E113" s="9">
        <f>ROUNDDOWN((('ASIG EXPERIENCIA'!D12)+(((TEMPRANO/44)*B113)*2)/15),0)</f>
        <v>9417</v>
      </c>
      <c r="F113" s="9">
        <f>ROUNDDOWN((('ASIG EXPERIENCIA'!E12)+(((TEMPRANO/44)*B113)*3)/15),0)</f>
        <v>14096</v>
      </c>
      <c r="G113" s="9">
        <f>ROUNDDOWN((('ASIG EXPERIENCIA'!F12)+(((TEMPRANO/44)*B113)*4)/15),0)</f>
        <v>18774</v>
      </c>
      <c r="H113" s="9">
        <f>ROUNDDOWN((('ASIG EXPERIENCIA'!G12)+(((TEMPRANO/44)*B113)*5)/15),0)</f>
        <v>23453</v>
      </c>
      <c r="I113" s="9">
        <f>ROUNDDOWN((('ASIG EXPERIENCIA'!H12)+(((TEMPRANO/44)*B113)*6)/15),0)</f>
        <v>28131</v>
      </c>
      <c r="J113" s="9">
        <f>ROUNDDOWN((('ASIG EXPERIENCIA'!I12)+(((TEMPRANO/44)*B113)*7)/15),0)</f>
        <v>32810</v>
      </c>
      <c r="K113" s="9">
        <f>ROUNDDOWN((('ASIG EXPERIENCIA'!J12)+(((TEMPRANO/44)*B113)*8)/15),0)</f>
        <v>37488</v>
      </c>
      <c r="L113" s="9">
        <f>ROUNDDOWN((('ASIG EXPERIENCIA'!K12)+(((TEMPRANO/44)*B113)*9)/15),0)</f>
        <v>42167</v>
      </c>
      <c r="M113" s="9">
        <f>ROUNDDOWN((('ASIG EXPERIENCIA'!L12)+(((TEMPRANO/44)*B113)*10)/15),0)</f>
        <v>46845</v>
      </c>
      <c r="N113" s="9">
        <f>ROUNDDOWN((('ASIG EXPERIENCIA'!M12)+(((TEMPRANO/44)*B113)*11)/15),0)</f>
        <v>51524</v>
      </c>
      <c r="O113" s="9">
        <f>ROUNDDOWN((('ASIG EXPERIENCIA'!N12)+(((TEMPRANO/44)*B113)*12)/15),0)</f>
        <v>56203</v>
      </c>
      <c r="P113" s="9">
        <f>ROUNDDOWN((('ASIG EXPERIENCIA'!O12)+(((TEMPRANO/44)*B113)*13)/15),0)</f>
        <v>60882</v>
      </c>
      <c r="Q113" s="9">
        <f>ROUNDDOWN((('ASIG EXPERIENCIA'!P12)+(((TEMPRANO/44)*B113)*14)/15),0)</f>
        <v>65560</v>
      </c>
      <c r="R113" s="9">
        <f>ROUNDDOWN((('ASIG EXPERIENCIA'!Q12)+(((TEMPRANO/44)*B113)*15)/15),0)</f>
        <v>70239</v>
      </c>
    </row>
    <row r="114" spans="1:18" ht="17.45" customHeight="1" thickBot="1" x14ac:dyDescent="0.3">
      <c r="A114" s="11" t="s">
        <v>8</v>
      </c>
      <c r="B114" s="13">
        <v>10</v>
      </c>
      <c r="C114" s="14">
        <f>'RMN-BRP'!B12</f>
        <v>135371.75</v>
      </c>
      <c r="D114" s="9">
        <f>ROUNDDOWN((('ASIG EXPERIENCIA'!C13)+(((TEMPRANO/44)*B114)*1)/15),0)</f>
        <v>5265</v>
      </c>
      <c r="E114" s="9">
        <f>ROUNDDOWN((('ASIG EXPERIENCIA'!D13)+(((TEMPRANO/44)*B114)*2)/15),0)</f>
        <v>10464</v>
      </c>
      <c r="F114" s="9">
        <f>ROUNDDOWN((('ASIG EXPERIENCIA'!E13)+(((TEMPRANO/44)*B114)*3)/15),0)</f>
        <v>15662</v>
      </c>
      <c r="G114" s="9">
        <f>ROUNDDOWN((('ASIG EXPERIENCIA'!F13)+(((TEMPRANO/44)*B114)*4)/15),0)</f>
        <v>20861</v>
      </c>
      <c r="H114" s="9">
        <f>ROUNDDOWN((('ASIG EXPERIENCIA'!G13)+(((TEMPRANO/44)*B114)*5)/15),0)</f>
        <v>26059</v>
      </c>
      <c r="I114" s="9">
        <f>ROUNDDOWN((('ASIG EXPERIENCIA'!H13)+(((TEMPRANO/44)*B114)*6)/15),0)</f>
        <v>31257</v>
      </c>
      <c r="J114" s="9">
        <f>ROUNDDOWN((('ASIG EXPERIENCIA'!I13)+(((TEMPRANO/44)*B114)*7)/15),0)</f>
        <v>36455</v>
      </c>
      <c r="K114" s="9">
        <f>ROUNDDOWN((('ASIG EXPERIENCIA'!J13)+(((TEMPRANO/44)*B114)*8)/15),0)</f>
        <v>41654</v>
      </c>
      <c r="L114" s="9">
        <f>ROUNDDOWN((('ASIG EXPERIENCIA'!K13)+(((TEMPRANO/44)*B114)*9)/15),0)</f>
        <v>46852</v>
      </c>
      <c r="M114" s="9">
        <f>ROUNDDOWN((('ASIG EXPERIENCIA'!L13)+(((TEMPRANO/44)*B114)*10)/15),0)</f>
        <v>52051</v>
      </c>
      <c r="N114" s="9">
        <f>ROUNDDOWN((('ASIG EXPERIENCIA'!M13)+(((TEMPRANO/44)*B114)*11)/15),0)</f>
        <v>57249</v>
      </c>
      <c r="O114" s="9">
        <f>ROUNDDOWN((('ASIG EXPERIENCIA'!N13)+(((TEMPRANO/44)*B114)*12)/15),0)</f>
        <v>62448</v>
      </c>
      <c r="P114" s="9">
        <f>ROUNDDOWN((('ASIG EXPERIENCIA'!O13)+(((TEMPRANO/44)*B114)*13)/15),0)</f>
        <v>67646</v>
      </c>
      <c r="Q114" s="9">
        <f>ROUNDDOWN((('ASIG EXPERIENCIA'!P13)+(((TEMPRANO/44)*B114)*14)/15),0)</f>
        <v>72844</v>
      </c>
      <c r="R114" s="9">
        <f>ROUNDDOWN((('ASIG EXPERIENCIA'!Q13)+(((TEMPRANO/44)*B114)*15)/15),0)</f>
        <v>78042</v>
      </c>
    </row>
    <row r="115" spans="1:18" ht="17.45" customHeight="1" thickBot="1" x14ac:dyDescent="0.3">
      <c r="A115" s="11" t="s">
        <v>8</v>
      </c>
      <c r="B115" s="13">
        <v>11</v>
      </c>
      <c r="C115" s="14">
        <f>'RMN-BRP'!B13</f>
        <v>148908.92499999999</v>
      </c>
      <c r="D115" s="9">
        <f>ROUNDDOWN((('ASIG EXPERIENCIA'!C14)+(((TEMPRANO/44)*B115)*1)/15),0)</f>
        <v>5792</v>
      </c>
      <c r="E115" s="9">
        <f>ROUNDDOWN((('ASIG EXPERIENCIA'!D14)+(((TEMPRANO/44)*B115)*2)/15),0)</f>
        <v>11510</v>
      </c>
      <c r="F115" s="9">
        <f>ROUNDDOWN((('ASIG EXPERIENCIA'!E14)+(((TEMPRANO/44)*B115)*3)/15),0)</f>
        <v>17228</v>
      </c>
      <c r="G115" s="9">
        <f>ROUNDDOWN((('ASIG EXPERIENCIA'!F14)+(((TEMPRANO/44)*B115)*4)/15),0)</f>
        <v>22947</v>
      </c>
      <c r="H115" s="9">
        <f>ROUNDDOWN((('ASIG EXPERIENCIA'!G14)+(((TEMPRANO/44)*B115)*5)/15),0)</f>
        <v>28664</v>
      </c>
      <c r="I115" s="9">
        <f>ROUNDDOWN((('ASIG EXPERIENCIA'!H14)+(((TEMPRANO/44)*B115)*6)/15),0)</f>
        <v>34383</v>
      </c>
      <c r="J115" s="9">
        <f>ROUNDDOWN((('ASIG EXPERIENCIA'!I14)+(((TEMPRANO/44)*B115)*7)/15),0)</f>
        <v>40102</v>
      </c>
      <c r="K115" s="9">
        <f>ROUNDDOWN((('ASIG EXPERIENCIA'!J14)+(((TEMPRANO/44)*B115)*8)/15),0)</f>
        <v>45819</v>
      </c>
      <c r="L115" s="9">
        <f>ROUNDDOWN((('ASIG EXPERIENCIA'!K14)+(((TEMPRANO/44)*B115)*9)/15),0)</f>
        <v>51538</v>
      </c>
      <c r="M115" s="9">
        <f>ROUNDDOWN((('ASIG EXPERIENCIA'!L14)+(((TEMPRANO/44)*B115)*10)/15),0)</f>
        <v>57256</v>
      </c>
      <c r="N115" s="9">
        <f>ROUNDDOWN((('ASIG EXPERIENCIA'!M14)+(((TEMPRANO/44)*B115)*11)/15),0)</f>
        <v>62974</v>
      </c>
      <c r="O115" s="9">
        <f>ROUNDDOWN((('ASIG EXPERIENCIA'!N14)+(((TEMPRANO/44)*B115)*12)/15),0)</f>
        <v>68692</v>
      </c>
      <c r="P115" s="9">
        <f>ROUNDDOWN((('ASIG EXPERIENCIA'!O14)+(((TEMPRANO/44)*B115)*13)/15),0)</f>
        <v>74411</v>
      </c>
      <c r="Q115" s="9">
        <f>ROUNDDOWN((('ASIG EXPERIENCIA'!P14)+(((TEMPRANO/44)*B115)*14)/15),0)</f>
        <v>80129</v>
      </c>
      <c r="R115" s="9">
        <f>ROUNDDOWN((('ASIG EXPERIENCIA'!Q14)+(((TEMPRANO/44)*B115)*15)/15),0)</f>
        <v>85847</v>
      </c>
    </row>
    <row r="116" spans="1:18" ht="17.45" customHeight="1" thickBot="1" x14ac:dyDescent="0.3">
      <c r="A116" s="11" t="s">
        <v>8</v>
      </c>
      <c r="B116" s="13">
        <v>12</v>
      </c>
      <c r="C116" s="14">
        <f>'RMN-BRP'!B14</f>
        <v>162446.09999999998</v>
      </c>
      <c r="D116" s="9">
        <f>ROUNDDOWN((('ASIG EXPERIENCIA'!C15)+(((TEMPRANO/44)*B116)*1)/15),0)</f>
        <v>6318</v>
      </c>
      <c r="E116" s="9">
        <f>ROUNDDOWN((('ASIG EXPERIENCIA'!D15)+(((TEMPRANO/44)*B116)*2)/15),0)</f>
        <v>12557</v>
      </c>
      <c r="F116" s="9">
        <f>ROUNDDOWN((('ASIG EXPERIENCIA'!E15)+(((TEMPRANO/44)*B116)*3)/15),0)</f>
        <v>18794</v>
      </c>
      <c r="G116" s="9">
        <f>ROUNDDOWN((('ASIG EXPERIENCIA'!F15)+(((TEMPRANO/44)*B116)*4)/15),0)</f>
        <v>25033</v>
      </c>
      <c r="H116" s="9">
        <f>ROUNDDOWN((('ASIG EXPERIENCIA'!G15)+(((TEMPRANO/44)*B116)*5)/15),0)</f>
        <v>31271</v>
      </c>
      <c r="I116" s="9">
        <f>ROUNDDOWN((('ASIG EXPERIENCIA'!H15)+(((TEMPRANO/44)*B116)*6)/15),0)</f>
        <v>37508</v>
      </c>
      <c r="J116" s="9">
        <f>ROUNDDOWN((('ASIG EXPERIENCIA'!I15)+(((TEMPRANO/44)*B116)*7)/15),0)</f>
        <v>43747</v>
      </c>
      <c r="K116" s="9">
        <f>ROUNDDOWN((('ASIG EXPERIENCIA'!J15)+(((TEMPRANO/44)*B116)*8)/15),0)</f>
        <v>49985</v>
      </c>
      <c r="L116" s="9">
        <f>ROUNDDOWN((('ASIG EXPERIENCIA'!K15)+(((TEMPRANO/44)*B116)*9)/15),0)</f>
        <v>56223</v>
      </c>
      <c r="M116" s="9">
        <f>ROUNDDOWN((('ASIG EXPERIENCIA'!L15)+(((TEMPRANO/44)*B116)*10)/15),0)</f>
        <v>62461</v>
      </c>
      <c r="N116" s="9">
        <f>ROUNDDOWN((('ASIG EXPERIENCIA'!M15)+(((TEMPRANO/44)*B116)*11)/15),0)</f>
        <v>68699</v>
      </c>
      <c r="O116" s="9">
        <f>ROUNDDOWN((('ASIG EXPERIENCIA'!N15)+(((TEMPRANO/44)*B116)*12)/15),0)</f>
        <v>74937</v>
      </c>
      <c r="P116" s="9">
        <f>ROUNDDOWN((('ASIG EXPERIENCIA'!O15)+(((TEMPRANO/44)*B116)*13)/15),0)</f>
        <v>81176</v>
      </c>
      <c r="Q116" s="9">
        <f>ROUNDDOWN((('ASIG EXPERIENCIA'!P15)+(((TEMPRANO/44)*B116)*14)/15),0)</f>
        <v>87413</v>
      </c>
      <c r="R116" s="9">
        <f>ROUNDDOWN((('ASIG EXPERIENCIA'!Q15)+(((TEMPRANO/44)*B116)*15)/15),0)</f>
        <v>93652</v>
      </c>
    </row>
    <row r="117" spans="1:18" ht="17.45" customHeight="1" thickBot="1" x14ac:dyDescent="0.3">
      <c r="A117" s="11" t="s">
        <v>8</v>
      </c>
      <c r="B117" s="13">
        <v>13</v>
      </c>
      <c r="C117" s="14">
        <f>'RMN-BRP'!B15</f>
        <v>175983.27499999999</v>
      </c>
      <c r="D117" s="9">
        <f>ROUNDDOWN((('ASIG EXPERIENCIA'!C16)+(((TEMPRANO/44)*B117)*1)/15),0)</f>
        <v>6845</v>
      </c>
      <c r="E117" s="9">
        <f>ROUNDDOWN((('ASIG EXPERIENCIA'!D16)+(((TEMPRANO/44)*B117)*2)/15),0)</f>
        <v>13603</v>
      </c>
      <c r="F117" s="9">
        <f>ROUNDDOWN((('ASIG EXPERIENCIA'!E16)+(((TEMPRANO/44)*B117)*3)/15),0)</f>
        <v>20361</v>
      </c>
      <c r="G117" s="9">
        <f>ROUNDDOWN((('ASIG EXPERIENCIA'!F16)+(((TEMPRANO/44)*B117)*4)/15),0)</f>
        <v>27118</v>
      </c>
      <c r="H117" s="9">
        <f>ROUNDDOWN((('ASIG EXPERIENCIA'!G16)+(((TEMPRANO/44)*B117)*5)/15),0)</f>
        <v>33877</v>
      </c>
      <c r="I117" s="9">
        <f>ROUNDDOWN((('ASIG EXPERIENCIA'!H16)+(((TEMPRANO/44)*B117)*6)/15),0)</f>
        <v>40635</v>
      </c>
      <c r="J117" s="9">
        <f>ROUNDDOWN((('ASIG EXPERIENCIA'!I16)+(((TEMPRANO/44)*B117)*7)/15),0)</f>
        <v>47392</v>
      </c>
      <c r="K117" s="9">
        <f>ROUNDDOWN((('ASIG EXPERIENCIA'!J16)+(((TEMPRANO/44)*B117)*8)/15),0)</f>
        <v>54150</v>
      </c>
      <c r="L117" s="9">
        <f>ROUNDDOWN((('ASIG EXPERIENCIA'!K16)+(((TEMPRANO/44)*B117)*9)/15),0)</f>
        <v>60909</v>
      </c>
      <c r="M117" s="9">
        <f>ROUNDDOWN((('ASIG EXPERIENCIA'!L16)+(((TEMPRANO/44)*B117)*10)/15),0)</f>
        <v>67666</v>
      </c>
      <c r="N117" s="9">
        <f>ROUNDDOWN((('ASIG EXPERIENCIA'!M16)+(((TEMPRANO/44)*B117)*11)/15),0)</f>
        <v>74424</v>
      </c>
      <c r="O117" s="9">
        <f>ROUNDDOWN((('ASIG EXPERIENCIA'!N16)+(((TEMPRANO/44)*B117)*12)/15),0)</f>
        <v>81182</v>
      </c>
      <c r="P117" s="9">
        <f>ROUNDDOWN((('ASIG EXPERIENCIA'!O16)+(((TEMPRANO/44)*B117)*13)/15),0)</f>
        <v>87940</v>
      </c>
      <c r="Q117" s="9">
        <f>ROUNDDOWN((('ASIG EXPERIENCIA'!P16)+(((TEMPRANO/44)*B117)*14)/15),0)</f>
        <v>94698</v>
      </c>
      <c r="R117" s="9">
        <f>ROUNDDOWN((('ASIG EXPERIENCIA'!Q16)+(((TEMPRANO/44)*B117)*15)/15),0)</f>
        <v>101456</v>
      </c>
    </row>
    <row r="118" spans="1:18" ht="17.45" customHeight="1" thickBot="1" x14ac:dyDescent="0.3">
      <c r="A118" s="11" t="s">
        <v>8</v>
      </c>
      <c r="B118" s="13">
        <v>14</v>
      </c>
      <c r="C118" s="14">
        <f>'RMN-BRP'!B16</f>
        <v>189520.44999999998</v>
      </c>
      <c r="D118" s="9">
        <f>ROUNDDOWN((('ASIG EXPERIENCIA'!C17)+(((TEMPRANO/44)*B118)*1)/15),0)</f>
        <v>7371</v>
      </c>
      <c r="E118" s="9">
        <f>ROUNDDOWN((('ASIG EXPERIENCIA'!D17)+(((TEMPRANO/44)*B118)*2)/15),0)</f>
        <v>14649</v>
      </c>
      <c r="F118" s="9">
        <f>ROUNDDOWN((('ASIG EXPERIENCIA'!E17)+(((TEMPRANO/44)*B118)*3)/15),0)</f>
        <v>21927</v>
      </c>
      <c r="G118" s="9">
        <f>ROUNDDOWN((('ASIG EXPERIENCIA'!F17)+(((TEMPRANO/44)*B118)*4)/15),0)</f>
        <v>29204</v>
      </c>
      <c r="H118" s="9">
        <f>ROUNDDOWN((('ASIG EXPERIENCIA'!G17)+(((TEMPRANO/44)*B118)*5)/15),0)</f>
        <v>36482</v>
      </c>
      <c r="I118" s="9">
        <f>ROUNDDOWN((('ASIG EXPERIENCIA'!H17)+(((TEMPRANO/44)*B118)*6)/15),0)</f>
        <v>43760</v>
      </c>
      <c r="J118" s="9">
        <f>ROUNDDOWN((('ASIG EXPERIENCIA'!I17)+(((TEMPRANO/44)*B118)*7)/15),0)</f>
        <v>51038</v>
      </c>
      <c r="K118" s="9">
        <f>ROUNDDOWN((('ASIG EXPERIENCIA'!J17)+(((TEMPRANO/44)*B118)*8)/15),0)</f>
        <v>58316</v>
      </c>
      <c r="L118" s="9">
        <f>ROUNDDOWN((('ASIG EXPERIENCIA'!K17)+(((TEMPRANO/44)*B118)*9)/15),0)</f>
        <v>65594</v>
      </c>
      <c r="M118" s="9">
        <f>ROUNDDOWN((('ASIG EXPERIENCIA'!L17)+(((TEMPRANO/44)*B118)*10)/15),0)</f>
        <v>72872</v>
      </c>
      <c r="N118" s="9">
        <f>ROUNDDOWN((('ASIG EXPERIENCIA'!M17)+(((TEMPRANO/44)*B118)*11)/15),0)</f>
        <v>80150</v>
      </c>
      <c r="O118" s="9">
        <f>ROUNDDOWN((('ASIG EXPERIENCIA'!N17)+(((TEMPRANO/44)*B118)*12)/15),0)</f>
        <v>87427</v>
      </c>
      <c r="P118" s="9">
        <f>ROUNDDOWN((('ASIG EXPERIENCIA'!O17)+(((TEMPRANO/44)*B118)*13)/15),0)</f>
        <v>94705</v>
      </c>
      <c r="Q118" s="9">
        <f>ROUNDDOWN((('ASIG EXPERIENCIA'!P17)+(((TEMPRANO/44)*B118)*14)/15),0)</f>
        <v>101983</v>
      </c>
      <c r="R118" s="9">
        <f>ROUNDDOWN((('ASIG EXPERIENCIA'!Q17)+(((TEMPRANO/44)*B118)*15)/15),0)</f>
        <v>109261</v>
      </c>
    </row>
    <row r="119" spans="1:18" ht="17.45" customHeight="1" thickBot="1" x14ac:dyDescent="0.3">
      <c r="A119" s="11" t="s">
        <v>8</v>
      </c>
      <c r="B119" s="13">
        <v>15</v>
      </c>
      <c r="C119" s="14">
        <f>'RMN-BRP'!B17</f>
        <v>203057.625</v>
      </c>
      <c r="D119" s="9">
        <f>ROUNDDOWN((('ASIG EXPERIENCIA'!C18)+(((TEMPRANO/44)*B119)*1)/15),0)</f>
        <v>7898</v>
      </c>
      <c r="E119" s="9">
        <f>ROUNDDOWN((('ASIG EXPERIENCIA'!D18)+(((TEMPRANO/44)*B119)*2)/15),0)</f>
        <v>15696</v>
      </c>
      <c r="F119" s="9">
        <f>ROUNDDOWN((('ASIG EXPERIENCIA'!E18)+(((TEMPRANO/44)*B119)*3)/15),0)</f>
        <v>23493</v>
      </c>
      <c r="G119" s="9">
        <f>ROUNDDOWN((('ASIG EXPERIENCIA'!F18)+(((TEMPRANO/44)*B119)*4)/15),0)</f>
        <v>31291</v>
      </c>
      <c r="H119" s="9">
        <f>ROUNDDOWN((('ASIG EXPERIENCIA'!G18)+(((TEMPRANO/44)*B119)*5)/15),0)</f>
        <v>39088</v>
      </c>
      <c r="I119" s="9">
        <f>ROUNDDOWN((('ASIG EXPERIENCIA'!H18)+(((TEMPRANO/44)*B119)*6)/15),0)</f>
        <v>46886</v>
      </c>
      <c r="J119" s="9">
        <f>ROUNDDOWN((('ASIG EXPERIENCIA'!I18)+(((TEMPRANO/44)*B119)*7)/15),0)</f>
        <v>54684</v>
      </c>
      <c r="K119" s="9">
        <f>ROUNDDOWN((('ASIG EXPERIENCIA'!J18)+(((TEMPRANO/44)*B119)*8)/15),0)</f>
        <v>62482</v>
      </c>
      <c r="L119" s="9">
        <f>ROUNDDOWN((('ASIG EXPERIENCIA'!K18)+(((TEMPRANO/44)*B119)*9)/15),0)</f>
        <v>70279</v>
      </c>
      <c r="M119" s="9">
        <f>ROUNDDOWN((('ASIG EXPERIENCIA'!L18)+(((TEMPRANO/44)*B119)*10)/15),0)</f>
        <v>78076</v>
      </c>
      <c r="N119" s="9">
        <f>ROUNDDOWN((('ASIG EXPERIENCIA'!M18)+(((TEMPRANO/44)*B119)*11)/15),0)</f>
        <v>85874</v>
      </c>
      <c r="O119" s="9">
        <f>ROUNDDOWN((('ASIG EXPERIENCIA'!N18)+(((TEMPRANO/44)*B119)*12)/15),0)</f>
        <v>93672</v>
      </c>
      <c r="P119" s="9">
        <f>ROUNDDOWN((('ASIG EXPERIENCIA'!O18)+(((TEMPRANO/44)*B119)*13)/15),0)</f>
        <v>101470</v>
      </c>
      <c r="Q119" s="9">
        <f>ROUNDDOWN((('ASIG EXPERIENCIA'!P18)+(((TEMPRANO/44)*B119)*14)/15),0)</f>
        <v>109267</v>
      </c>
      <c r="R119" s="9">
        <f>ROUNDDOWN((('ASIG EXPERIENCIA'!Q18)+(((TEMPRANO/44)*B119)*15)/15),0)</f>
        <v>117064</v>
      </c>
    </row>
    <row r="120" spans="1:18" ht="17.45" customHeight="1" thickBot="1" x14ac:dyDescent="0.3">
      <c r="A120" s="11" t="s">
        <v>8</v>
      </c>
      <c r="B120" s="13">
        <v>16</v>
      </c>
      <c r="C120" s="14">
        <f>'RMN-BRP'!B18</f>
        <v>216594.8</v>
      </c>
      <c r="D120" s="9">
        <f>ROUNDDOWN((('ASIG EXPERIENCIA'!C19)+(((TEMPRANO/44)*B120)*1)/15),0)</f>
        <v>8424</v>
      </c>
      <c r="E120" s="9">
        <f>ROUNDDOWN((('ASIG EXPERIENCIA'!D19)+(((TEMPRANO/44)*B120)*2)/15),0)</f>
        <v>16742</v>
      </c>
      <c r="F120" s="9">
        <f>ROUNDDOWN((('ASIG EXPERIENCIA'!E19)+(((TEMPRANO/44)*B120)*3)/15),0)</f>
        <v>25060</v>
      </c>
      <c r="G120" s="9">
        <f>ROUNDDOWN((('ASIG EXPERIENCIA'!F19)+(((TEMPRANO/44)*B120)*4)/15),0)</f>
        <v>33377</v>
      </c>
      <c r="H120" s="9">
        <f>ROUNDDOWN((('ASIG EXPERIENCIA'!G19)+(((TEMPRANO/44)*B120)*5)/15),0)</f>
        <v>41695</v>
      </c>
      <c r="I120" s="9">
        <f>ROUNDDOWN((('ASIG EXPERIENCIA'!H19)+(((TEMPRANO/44)*B120)*6)/15),0)</f>
        <v>50012</v>
      </c>
      <c r="J120" s="9">
        <f>ROUNDDOWN((('ASIG EXPERIENCIA'!I19)+(((TEMPRANO/44)*B120)*7)/15),0)</f>
        <v>58329</v>
      </c>
      <c r="K120" s="9">
        <f>ROUNDDOWN((('ASIG EXPERIENCIA'!J19)+(((TEMPRANO/44)*B120)*8)/15),0)</f>
        <v>66647</v>
      </c>
      <c r="L120" s="9">
        <f>ROUNDDOWN((('ASIG EXPERIENCIA'!K19)+(((TEMPRANO/44)*B120)*9)/15),0)</f>
        <v>74964</v>
      </c>
      <c r="M120" s="9">
        <f>ROUNDDOWN((('ASIG EXPERIENCIA'!L19)+(((TEMPRANO/44)*B120)*10)/15),0)</f>
        <v>83282</v>
      </c>
      <c r="N120" s="9">
        <f>ROUNDDOWN((('ASIG EXPERIENCIA'!M19)+(((TEMPRANO/44)*B120)*11)/15),0)</f>
        <v>91599</v>
      </c>
      <c r="O120" s="9">
        <f>ROUNDDOWN((('ASIG EXPERIENCIA'!N19)+(((TEMPRANO/44)*B120)*12)/15),0)</f>
        <v>99917</v>
      </c>
      <c r="P120" s="9">
        <f>ROUNDDOWN((('ASIG EXPERIENCIA'!O19)+(((TEMPRANO/44)*B120)*13)/15),0)</f>
        <v>108234</v>
      </c>
      <c r="Q120" s="9">
        <f>ROUNDDOWN((('ASIG EXPERIENCIA'!P19)+(((TEMPRANO/44)*B120)*14)/15),0)</f>
        <v>116551</v>
      </c>
      <c r="R120" s="9">
        <f>ROUNDDOWN((('ASIG EXPERIENCIA'!Q19)+(((TEMPRANO/44)*B120)*15)/15),0)</f>
        <v>124869</v>
      </c>
    </row>
    <row r="121" spans="1:18" ht="17.45" customHeight="1" thickBot="1" x14ac:dyDescent="0.3">
      <c r="A121" s="11" t="s">
        <v>8</v>
      </c>
      <c r="B121" s="13">
        <v>17</v>
      </c>
      <c r="C121" s="14">
        <f>'RMN-BRP'!B19</f>
        <v>230131.97499999998</v>
      </c>
      <c r="D121" s="9">
        <f>ROUNDDOWN((('ASIG EXPERIENCIA'!C20)+(((TEMPRANO/44)*B121)*1)/15),0)</f>
        <v>8951</v>
      </c>
      <c r="E121" s="9">
        <f>ROUNDDOWN((('ASIG EXPERIENCIA'!D20)+(((TEMPRANO/44)*B121)*2)/15),0)</f>
        <v>17788</v>
      </c>
      <c r="F121" s="9">
        <f>ROUNDDOWN((('ASIG EXPERIENCIA'!E20)+(((TEMPRANO/44)*B121)*3)/15),0)</f>
        <v>26626</v>
      </c>
      <c r="G121" s="9">
        <f>ROUNDDOWN((('ASIG EXPERIENCIA'!F20)+(((TEMPRANO/44)*B121)*4)/15),0)</f>
        <v>35463</v>
      </c>
      <c r="H121" s="9">
        <f>ROUNDDOWN((('ASIG EXPERIENCIA'!G20)+(((TEMPRANO/44)*B121)*5)/15),0)</f>
        <v>44301</v>
      </c>
      <c r="I121" s="9">
        <f>ROUNDDOWN((('ASIG EXPERIENCIA'!H20)+(((TEMPRANO/44)*B121)*6)/15),0)</f>
        <v>53138</v>
      </c>
      <c r="J121" s="9">
        <f>ROUNDDOWN((('ASIG EXPERIENCIA'!I20)+(((TEMPRANO/44)*B121)*7)/15),0)</f>
        <v>61975</v>
      </c>
      <c r="K121" s="9">
        <f>ROUNDDOWN((('ASIG EXPERIENCIA'!J20)+(((TEMPRANO/44)*B121)*8)/15),0)</f>
        <v>70813</v>
      </c>
      <c r="L121" s="9">
        <f>ROUNDDOWN((('ASIG EXPERIENCIA'!K20)+(((TEMPRANO/44)*B121)*9)/15),0)</f>
        <v>79650</v>
      </c>
      <c r="M121" s="9">
        <f>ROUNDDOWN((('ASIG EXPERIENCIA'!L20)+(((TEMPRANO/44)*B121)*10)/15),0)</f>
        <v>88487</v>
      </c>
      <c r="N121" s="9">
        <f>ROUNDDOWN((('ASIG EXPERIENCIA'!M20)+(((TEMPRANO/44)*B121)*11)/15),0)</f>
        <v>97324</v>
      </c>
      <c r="O121" s="9">
        <f>ROUNDDOWN((('ASIG EXPERIENCIA'!N20)+(((TEMPRANO/44)*B121)*12)/15),0)</f>
        <v>106161</v>
      </c>
      <c r="P121" s="9">
        <f>ROUNDDOWN((('ASIG EXPERIENCIA'!O20)+(((TEMPRANO/44)*B121)*13)/15),0)</f>
        <v>114999</v>
      </c>
      <c r="Q121" s="9">
        <f>ROUNDDOWN((('ASIG EXPERIENCIA'!P20)+(((TEMPRANO/44)*B121)*14)/15),0)</f>
        <v>123836</v>
      </c>
      <c r="R121" s="9">
        <f>ROUNDDOWN((('ASIG EXPERIENCIA'!Q20)+(((TEMPRANO/44)*B121)*15)/15),0)</f>
        <v>132673</v>
      </c>
    </row>
    <row r="122" spans="1:18" ht="17.45" customHeight="1" thickBot="1" x14ac:dyDescent="0.3">
      <c r="A122" s="11" t="s">
        <v>8</v>
      </c>
      <c r="B122" s="13">
        <v>18</v>
      </c>
      <c r="C122" s="14">
        <f>'RMN-BRP'!B20</f>
        <v>243669.15</v>
      </c>
      <c r="D122" s="9">
        <f>ROUNDDOWN((('ASIG EXPERIENCIA'!C21)+(((TEMPRANO/44)*B122)*1)/15),0)</f>
        <v>9478</v>
      </c>
      <c r="E122" s="9">
        <f>ROUNDDOWN((('ASIG EXPERIENCIA'!D21)+(((TEMPRANO/44)*B122)*2)/15),0)</f>
        <v>18835</v>
      </c>
      <c r="F122" s="9">
        <f>ROUNDDOWN((('ASIG EXPERIENCIA'!E21)+(((TEMPRANO/44)*B122)*3)/15),0)</f>
        <v>28192</v>
      </c>
      <c r="G122" s="9">
        <f>ROUNDDOWN((('ASIG EXPERIENCIA'!F21)+(((TEMPRANO/44)*B122)*4)/15),0)</f>
        <v>37549</v>
      </c>
      <c r="H122" s="9">
        <f>ROUNDDOWN((('ASIG EXPERIENCIA'!G21)+(((TEMPRANO/44)*B122)*5)/15),0)</f>
        <v>46906</v>
      </c>
      <c r="I122" s="9">
        <f>ROUNDDOWN((('ASIG EXPERIENCIA'!H21)+(((TEMPRANO/44)*B122)*6)/15),0)</f>
        <v>56263</v>
      </c>
      <c r="J122" s="9">
        <f>ROUNDDOWN((('ASIG EXPERIENCIA'!I21)+(((TEMPRANO/44)*B122)*7)/15),0)</f>
        <v>65621</v>
      </c>
      <c r="K122" s="9">
        <f>ROUNDDOWN((('ASIG EXPERIENCIA'!J21)+(((TEMPRANO/44)*B122)*8)/15),0)</f>
        <v>74978</v>
      </c>
      <c r="L122" s="9">
        <f>ROUNDDOWN((('ASIG EXPERIENCIA'!K21)+(((TEMPRANO/44)*B122)*9)/15),0)</f>
        <v>84335</v>
      </c>
      <c r="M122" s="9">
        <f>ROUNDDOWN((('ASIG EXPERIENCIA'!L21)+(((TEMPRANO/44)*B122)*10)/15),0)</f>
        <v>93692</v>
      </c>
      <c r="N122" s="9">
        <f>ROUNDDOWN((('ASIG EXPERIENCIA'!M21)+(((TEMPRANO/44)*B122)*11)/15),0)</f>
        <v>103049</v>
      </c>
      <c r="O122" s="9">
        <f>ROUNDDOWN((('ASIG EXPERIENCIA'!N21)+(((TEMPRANO/44)*B122)*12)/15),0)</f>
        <v>112407</v>
      </c>
      <c r="P122" s="9">
        <f>ROUNDDOWN((('ASIG EXPERIENCIA'!O21)+(((TEMPRANO/44)*B122)*13)/15),0)</f>
        <v>121764</v>
      </c>
      <c r="Q122" s="9">
        <f>ROUNDDOWN((('ASIG EXPERIENCIA'!P21)+(((TEMPRANO/44)*B122)*14)/15),0)</f>
        <v>131121</v>
      </c>
      <c r="R122" s="9">
        <f>ROUNDDOWN((('ASIG EXPERIENCIA'!Q21)+(((TEMPRANO/44)*B122)*15)/15),0)</f>
        <v>140478</v>
      </c>
    </row>
    <row r="123" spans="1:18" ht="17.45" customHeight="1" thickBot="1" x14ac:dyDescent="0.3">
      <c r="A123" s="11" t="s">
        <v>8</v>
      </c>
      <c r="B123" s="13">
        <v>19</v>
      </c>
      <c r="C123" s="14">
        <f>'RMN-BRP'!B21</f>
        <v>257206.32499999998</v>
      </c>
      <c r="D123" s="9">
        <f>ROUNDDOWN((('ASIG EXPERIENCIA'!C22)+(((TEMPRANO/44)*B123)*1)/15),0)</f>
        <v>10004</v>
      </c>
      <c r="E123" s="9">
        <f>ROUNDDOWN((('ASIG EXPERIENCIA'!D22)+(((TEMPRANO/44)*B123)*2)/15),0)</f>
        <v>19881</v>
      </c>
      <c r="F123" s="9">
        <f>ROUNDDOWN((('ASIG EXPERIENCIA'!E22)+(((TEMPRANO/44)*B123)*3)/15),0)</f>
        <v>29758</v>
      </c>
      <c r="G123" s="9">
        <f>ROUNDDOWN((('ASIG EXPERIENCIA'!F22)+(((TEMPRANO/44)*B123)*4)/15),0)</f>
        <v>39635</v>
      </c>
      <c r="H123" s="9">
        <f>ROUNDDOWN((('ASIG EXPERIENCIA'!G22)+(((TEMPRANO/44)*B123)*5)/15),0)</f>
        <v>49512</v>
      </c>
      <c r="I123" s="9">
        <f>ROUNDDOWN((('ASIG EXPERIENCIA'!H22)+(((TEMPRANO/44)*B123)*6)/15),0)</f>
        <v>59389</v>
      </c>
      <c r="J123" s="9">
        <f>ROUNDDOWN((('ASIG EXPERIENCIA'!I22)+(((TEMPRANO/44)*B123)*7)/15),0)</f>
        <v>69266</v>
      </c>
      <c r="K123" s="9">
        <f>ROUNDDOWN((('ASIG EXPERIENCIA'!J22)+(((TEMPRANO/44)*B123)*8)/15),0)</f>
        <v>79143</v>
      </c>
      <c r="L123" s="9">
        <f>ROUNDDOWN((('ASIG EXPERIENCIA'!K22)+(((TEMPRANO/44)*B123)*9)/15),0)</f>
        <v>89020</v>
      </c>
      <c r="M123" s="9">
        <f>ROUNDDOWN((('ASIG EXPERIENCIA'!L22)+(((TEMPRANO/44)*B123)*10)/15),0)</f>
        <v>98897</v>
      </c>
      <c r="N123" s="9">
        <f>ROUNDDOWN((('ASIG EXPERIENCIA'!M22)+(((TEMPRANO/44)*B123)*11)/15),0)</f>
        <v>108774</v>
      </c>
      <c r="O123" s="9">
        <f>ROUNDDOWN((('ASIG EXPERIENCIA'!N22)+(((TEMPRANO/44)*B123)*12)/15),0)</f>
        <v>118651</v>
      </c>
      <c r="P123" s="9">
        <f>ROUNDDOWN((('ASIG EXPERIENCIA'!O22)+(((TEMPRANO/44)*B123)*13)/15),0)</f>
        <v>128528</v>
      </c>
      <c r="Q123" s="9">
        <f>ROUNDDOWN((('ASIG EXPERIENCIA'!P22)+(((TEMPRANO/44)*B123)*14)/15),0)</f>
        <v>138405</v>
      </c>
      <c r="R123" s="9">
        <f>ROUNDDOWN((('ASIG EXPERIENCIA'!Q22)+(((TEMPRANO/44)*B123)*15)/15),0)</f>
        <v>148282</v>
      </c>
    </row>
    <row r="124" spans="1:18" ht="17.45" customHeight="1" thickBot="1" x14ac:dyDescent="0.3">
      <c r="A124" s="11" t="s">
        <v>8</v>
      </c>
      <c r="B124" s="13">
        <v>20</v>
      </c>
      <c r="C124" s="14">
        <f>'RMN-BRP'!B22</f>
        <v>270743.5</v>
      </c>
      <c r="D124" s="9">
        <f>ROUNDDOWN((('ASIG EXPERIENCIA'!C23)+(((TEMPRANO/44)*B124)*1)/15),0)</f>
        <v>10532</v>
      </c>
      <c r="E124" s="9">
        <f>ROUNDDOWN((('ASIG EXPERIENCIA'!D23)+(((TEMPRANO/44)*B124)*2)/15),0)</f>
        <v>20928</v>
      </c>
      <c r="F124" s="9">
        <f>ROUNDDOWN((('ASIG EXPERIENCIA'!E23)+(((TEMPRANO/44)*B124)*3)/15),0)</f>
        <v>31325</v>
      </c>
      <c r="G124" s="9">
        <f>ROUNDDOWN((('ASIG EXPERIENCIA'!F23)+(((TEMPRANO/44)*B124)*4)/15),0)</f>
        <v>41722</v>
      </c>
      <c r="H124" s="9">
        <f>ROUNDDOWN((('ASIG EXPERIENCIA'!G23)+(((TEMPRANO/44)*B124)*5)/15),0)</f>
        <v>52119</v>
      </c>
      <c r="I124" s="9">
        <f>ROUNDDOWN((('ASIG EXPERIENCIA'!H23)+(((TEMPRANO/44)*B124)*6)/15),0)</f>
        <v>62515</v>
      </c>
      <c r="J124" s="9">
        <f>ROUNDDOWN((('ASIG EXPERIENCIA'!I23)+(((TEMPRANO/44)*B124)*7)/15),0)</f>
        <v>72912</v>
      </c>
      <c r="K124" s="9">
        <f>ROUNDDOWN((('ASIG EXPERIENCIA'!J23)+(((TEMPRANO/44)*B124)*8)/15),0)</f>
        <v>83309</v>
      </c>
      <c r="L124" s="9">
        <f>ROUNDDOWN((('ASIG EXPERIENCIA'!K23)+(((TEMPRANO/44)*B124)*9)/15),0)</f>
        <v>93706</v>
      </c>
      <c r="M124" s="9">
        <f>ROUNDDOWN((('ASIG EXPERIENCIA'!L23)+(((TEMPRANO/44)*B124)*10)/15),0)</f>
        <v>104102</v>
      </c>
      <c r="N124" s="9">
        <f>ROUNDDOWN((('ASIG EXPERIENCIA'!M23)+(((TEMPRANO/44)*B124)*11)/15),0)</f>
        <v>114499</v>
      </c>
      <c r="O124" s="9">
        <f>ROUNDDOWN((('ASIG EXPERIENCIA'!N23)+(((TEMPRANO/44)*B124)*12)/15),0)</f>
        <v>124896</v>
      </c>
      <c r="P124" s="9">
        <f>ROUNDDOWN((('ASIG EXPERIENCIA'!O23)+(((TEMPRANO/44)*B124)*13)/15),0)</f>
        <v>135293</v>
      </c>
      <c r="Q124" s="9">
        <f>ROUNDDOWN((('ASIG EXPERIENCIA'!P23)+(((TEMPRANO/44)*B124)*14)/15),0)</f>
        <v>145689</v>
      </c>
      <c r="R124" s="9">
        <f>ROUNDDOWN((('ASIG EXPERIENCIA'!Q23)+(((TEMPRANO/44)*B124)*15)/15),0)</f>
        <v>156086</v>
      </c>
    </row>
    <row r="125" spans="1:18" ht="17.45" customHeight="1" thickBot="1" x14ac:dyDescent="0.3">
      <c r="A125" s="11" t="s">
        <v>8</v>
      </c>
      <c r="B125" s="13">
        <v>21</v>
      </c>
      <c r="C125" s="14">
        <f>'RMN-BRP'!B23</f>
        <v>284280.67499999999</v>
      </c>
      <c r="D125" s="9">
        <f>ROUNDDOWN((('ASIG EXPERIENCIA'!C24)+(((TEMPRANO/44)*B125)*1)/15),0)</f>
        <v>11058</v>
      </c>
      <c r="E125" s="9">
        <f>ROUNDDOWN((('ASIG EXPERIENCIA'!D24)+(((TEMPRANO/44)*B125)*2)/15),0)</f>
        <v>21975</v>
      </c>
      <c r="F125" s="9">
        <f>ROUNDDOWN((('ASIG EXPERIENCIA'!E24)+(((TEMPRANO/44)*B125)*3)/15),0)</f>
        <v>32891</v>
      </c>
      <c r="G125" s="9">
        <f>ROUNDDOWN((('ASIG EXPERIENCIA'!F24)+(((TEMPRANO/44)*B125)*4)/15),0)</f>
        <v>43808</v>
      </c>
      <c r="H125" s="9">
        <f>ROUNDDOWN((('ASIG EXPERIENCIA'!G24)+(((TEMPRANO/44)*B125)*5)/15),0)</f>
        <v>54724</v>
      </c>
      <c r="I125" s="9">
        <f>ROUNDDOWN((('ASIG EXPERIENCIA'!H24)+(((TEMPRANO/44)*B125)*6)/15),0)</f>
        <v>65641</v>
      </c>
      <c r="J125" s="9">
        <f>ROUNDDOWN((('ASIG EXPERIENCIA'!I24)+(((TEMPRANO/44)*B125)*7)/15),0)</f>
        <v>76557</v>
      </c>
      <c r="K125" s="9">
        <f>ROUNDDOWN((('ASIG EXPERIENCIA'!J24)+(((TEMPRANO/44)*B125)*8)/15),0)</f>
        <v>87474</v>
      </c>
      <c r="L125" s="9">
        <f>ROUNDDOWN((('ASIG EXPERIENCIA'!K24)+(((TEMPRANO/44)*B125)*9)/15),0)</f>
        <v>98391</v>
      </c>
      <c r="M125" s="9">
        <f>ROUNDDOWN((('ASIG EXPERIENCIA'!L24)+(((TEMPRANO/44)*B125)*10)/15),0)</f>
        <v>109308</v>
      </c>
      <c r="N125" s="9">
        <f>ROUNDDOWN((('ASIG EXPERIENCIA'!M24)+(((TEMPRANO/44)*B125)*11)/15),0)</f>
        <v>120225</v>
      </c>
      <c r="O125" s="9">
        <f>ROUNDDOWN((('ASIG EXPERIENCIA'!N24)+(((TEMPRANO/44)*B125)*12)/15),0)</f>
        <v>131141</v>
      </c>
      <c r="P125" s="9">
        <f>ROUNDDOWN((('ASIG EXPERIENCIA'!O24)+(((TEMPRANO/44)*B125)*13)/15),0)</f>
        <v>142058</v>
      </c>
      <c r="Q125" s="9">
        <f>ROUNDDOWN((('ASIG EXPERIENCIA'!P24)+(((TEMPRANO/44)*B125)*14)/15),0)</f>
        <v>152974</v>
      </c>
      <c r="R125" s="9">
        <f>ROUNDDOWN((('ASIG EXPERIENCIA'!Q24)+(((TEMPRANO/44)*B125)*15)/15),0)</f>
        <v>163891</v>
      </c>
    </row>
    <row r="126" spans="1:18" ht="17.45" customHeight="1" thickBot="1" x14ac:dyDescent="0.3">
      <c r="A126" s="11" t="s">
        <v>8</v>
      </c>
      <c r="B126" s="13">
        <v>22</v>
      </c>
      <c r="C126" s="14">
        <f>'RMN-BRP'!B24</f>
        <v>297817.84999999998</v>
      </c>
      <c r="D126" s="9">
        <f>ROUNDDOWN((('ASIG EXPERIENCIA'!C25)+(((TEMPRANO/44)*B126)*1)/15),0)</f>
        <v>11585</v>
      </c>
      <c r="E126" s="9">
        <f>ROUNDDOWN((('ASIG EXPERIENCIA'!D25)+(((TEMPRANO/44)*B126)*2)/15),0)</f>
        <v>23021</v>
      </c>
      <c r="F126" s="9">
        <f>ROUNDDOWN((('ASIG EXPERIENCIA'!E25)+(((TEMPRANO/44)*B126)*3)/15),0)</f>
        <v>34457</v>
      </c>
      <c r="G126" s="9">
        <f>ROUNDDOWN((('ASIG EXPERIENCIA'!F25)+(((TEMPRANO/44)*B126)*4)/15),0)</f>
        <v>45894</v>
      </c>
      <c r="H126" s="9">
        <f>ROUNDDOWN((('ASIG EXPERIENCIA'!G25)+(((TEMPRANO/44)*B126)*5)/15),0)</f>
        <v>57330</v>
      </c>
      <c r="I126" s="9">
        <f>ROUNDDOWN((('ASIG EXPERIENCIA'!H25)+(((TEMPRANO/44)*B126)*6)/15),0)</f>
        <v>68766</v>
      </c>
      <c r="J126" s="9">
        <f>ROUNDDOWN((('ASIG EXPERIENCIA'!I25)+(((TEMPRANO/44)*B126)*7)/15),0)</f>
        <v>80204</v>
      </c>
      <c r="K126" s="9">
        <f>ROUNDDOWN((('ASIG EXPERIENCIA'!J25)+(((TEMPRANO/44)*B126)*8)/15),0)</f>
        <v>91640</v>
      </c>
      <c r="L126" s="9">
        <f>ROUNDDOWN((('ASIG EXPERIENCIA'!K25)+(((TEMPRANO/44)*B126)*9)/15),0)</f>
        <v>103076</v>
      </c>
      <c r="M126" s="9">
        <f>ROUNDDOWN((('ASIG EXPERIENCIA'!L25)+(((TEMPRANO/44)*B126)*10)/15),0)</f>
        <v>114513</v>
      </c>
      <c r="N126" s="9">
        <f>ROUNDDOWN((('ASIG EXPERIENCIA'!M25)+(((TEMPRANO/44)*B126)*11)/15),0)</f>
        <v>125949</v>
      </c>
      <c r="O126" s="9">
        <f>ROUNDDOWN((('ASIG EXPERIENCIA'!N25)+(((TEMPRANO/44)*B126)*12)/15),0)</f>
        <v>137385</v>
      </c>
      <c r="P126" s="9">
        <f>ROUNDDOWN((('ASIG EXPERIENCIA'!O25)+(((TEMPRANO/44)*B126)*13)/15),0)</f>
        <v>148822</v>
      </c>
      <c r="Q126" s="9">
        <f>ROUNDDOWN((('ASIG EXPERIENCIA'!P25)+(((TEMPRANO/44)*B126)*14)/15),0)</f>
        <v>160259</v>
      </c>
      <c r="R126" s="9">
        <f>ROUNDDOWN((('ASIG EXPERIENCIA'!Q25)+(((TEMPRANO/44)*B126)*15)/15),0)</f>
        <v>171695</v>
      </c>
    </row>
    <row r="127" spans="1:18" ht="17.45" customHeight="1" thickBot="1" x14ac:dyDescent="0.3">
      <c r="A127" s="11" t="s">
        <v>8</v>
      </c>
      <c r="B127" s="13">
        <v>23</v>
      </c>
      <c r="C127" s="14">
        <f>'RMN-BRP'!B25</f>
        <v>311355.02499999997</v>
      </c>
      <c r="D127" s="9">
        <f>ROUNDDOWN((('ASIG EXPERIENCIA'!C26)+(((TEMPRANO/44)*B127)*1)/15),0)</f>
        <v>12111</v>
      </c>
      <c r="E127" s="9">
        <f>ROUNDDOWN((('ASIG EXPERIENCIA'!D26)+(((TEMPRANO/44)*B127)*2)/15),0)</f>
        <v>24067</v>
      </c>
      <c r="F127" s="9">
        <f>ROUNDDOWN((('ASIG EXPERIENCIA'!E26)+(((TEMPRANO/44)*B127)*3)/15),0)</f>
        <v>36024</v>
      </c>
      <c r="G127" s="9">
        <f>ROUNDDOWN((('ASIG EXPERIENCIA'!F26)+(((TEMPRANO/44)*B127)*4)/15),0)</f>
        <v>47980</v>
      </c>
      <c r="H127" s="9">
        <f>ROUNDDOWN((('ASIG EXPERIENCIA'!G26)+(((TEMPRANO/44)*B127)*5)/15),0)</f>
        <v>59937</v>
      </c>
      <c r="I127" s="9">
        <f>ROUNDDOWN((('ASIG EXPERIENCIA'!H26)+(((TEMPRANO/44)*B127)*6)/15),0)</f>
        <v>71893</v>
      </c>
      <c r="J127" s="9">
        <f>ROUNDDOWN((('ASIG EXPERIENCIA'!I26)+(((TEMPRANO/44)*B127)*7)/15),0)</f>
        <v>83849</v>
      </c>
      <c r="K127" s="9">
        <f>ROUNDDOWN((('ASIG EXPERIENCIA'!J26)+(((TEMPRANO/44)*B127)*8)/15),0)</f>
        <v>95805</v>
      </c>
      <c r="L127" s="9">
        <f>ROUNDDOWN((('ASIG EXPERIENCIA'!K26)+(((TEMPRANO/44)*B127)*9)/15),0)</f>
        <v>107761</v>
      </c>
      <c r="M127" s="9">
        <f>ROUNDDOWN((('ASIG EXPERIENCIA'!L26)+(((TEMPRANO/44)*B127)*10)/15),0)</f>
        <v>119718</v>
      </c>
      <c r="N127" s="9">
        <f>ROUNDDOWN((('ASIG EXPERIENCIA'!M26)+(((TEMPRANO/44)*B127)*11)/15),0)</f>
        <v>131675</v>
      </c>
      <c r="O127" s="9">
        <f>ROUNDDOWN((('ASIG EXPERIENCIA'!N26)+(((TEMPRANO/44)*B127)*12)/15),0)</f>
        <v>143631</v>
      </c>
      <c r="P127" s="9">
        <f>ROUNDDOWN((('ASIG EXPERIENCIA'!O26)+(((TEMPRANO/44)*B127)*13)/15),0)</f>
        <v>155587</v>
      </c>
      <c r="Q127" s="9">
        <f>ROUNDDOWN((('ASIG EXPERIENCIA'!P26)+(((TEMPRANO/44)*B127)*14)/15),0)</f>
        <v>167543</v>
      </c>
      <c r="R127" s="9">
        <f>ROUNDDOWN((('ASIG EXPERIENCIA'!Q26)+(((TEMPRANO/44)*B127)*15)/15),0)</f>
        <v>179500</v>
      </c>
    </row>
    <row r="128" spans="1:18" ht="17.45" customHeight="1" thickBot="1" x14ac:dyDescent="0.3">
      <c r="A128" s="11" t="s">
        <v>8</v>
      </c>
      <c r="B128" s="13">
        <v>24</v>
      </c>
      <c r="C128" s="14">
        <f>'RMN-BRP'!B26</f>
        <v>324892.19999999995</v>
      </c>
      <c r="D128" s="9">
        <f>ROUNDDOWN((('ASIG EXPERIENCIA'!C27)+(((TEMPRANO/44)*B128)*1)/15),0)</f>
        <v>12638</v>
      </c>
      <c r="E128" s="9">
        <f>ROUNDDOWN((('ASIG EXPERIENCIA'!D27)+(((TEMPRANO/44)*B128)*2)/15),0)</f>
        <v>25114</v>
      </c>
      <c r="F128" s="9">
        <f>ROUNDDOWN((('ASIG EXPERIENCIA'!E27)+(((TEMPRANO/44)*B128)*3)/15),0)</f>
        <v>37590</v>
      </c>
      <c r="G128" s="9">
        <f>ROUNDDOWN((('ASIG EXPERIENCIA'!F27)+(((TEMPRANO/44)*B128)*4)/15),0)</f>
        <v>50067</v>
      </c>
      <c r="H128" s="9">
        <f>ROUNDDOWN((('ASIG EXPERIENCIA'!G27)+(((TEMPRANO/44)*B128)*5)/15),0)</f>
        <v>62542</v>
      </c>
      <c r="I128" s="9">
        <f>ROUNDDOWN((('ASIG EXPERIENCIA'!H27)+(((TEMPRANO/44)*B128)*6)/15),0)</f>
        <v>75018</v>
      </c>
      <c r="J128" s="9">
        <f>ROUNDDOWN((('ASIG EXPERIENCIA'!I27)+(((TEMPRANO/44)*B128)*7)/15),0)</f>
        <v>87494</v>
      </c>
      <c r="K128" s="9">
        <f>ROUNDDOWN((('ASIG EXPERIENCIA'!J27)+(((TEMPRANO/44)*B128)*8)/15),0)</f>
        <v>99971</v>
      </c>
      <c r="L128" s="9">
        <f>ROUNDDOWN((('ASIG EXPERIENCIA'!K27)+(((TEMPRANO/44)*B128)*9)/15),0)</f>
        <v>112447</v>
      </c>
      <c r="M128" s="9">
        <f>ROUNDDOWN((('ASIG EXPERIENCIA'!L27)+(((TEMPRANO/44)*B128)*10)/15),0)</f>
        <v>124923</v>
      </c>
      <c r="N128" s="9">
        <f>ROUNDDOWN((('ASIG EXPERIENCIA'!M27)+(((TEMPRANO/44)*B128)*11)/15),0)</f>
        <v>137399</v>
      </c>
      <c r="O128" s="9">
        <f>ROUNDDOWN((('ASIG EXPERIENCIA'!N27)+(((TEMPRANO/44)*B128)*12)/15),0)</f>
        <v>149876</v>
      </c>
      <c r="P128" s="9">
        <f>ROUNDDOWN((('ASIG EXPERIENCIA'!O27)+(((TEMPRANO/44)*B128)*13)/15),0)</f>
        <v>162352</v>
      </c>
      <c r="Q128" s="9">
        <f>ROUNDDOWN((('ASIG EXPERIENCIA'!P27)+(((TEMPRANO/44)*B128)*14)/15),0)</f>
        <v>174828</v>
      </c>
      <c r="R128" s="9">
        <f>ROUNDDOWN((('ASIG EXPERIENCIA'!Q27)+(((TEMPRANO/44)*B128)*15)/15),0)</f>
        <v>187304</v>
      </c>
    </row>
    <row r="129" spans="1:18" ht="17.45" customHeight="1" thickBot="1" x14ac:dyDescent="0.3">
      <c r="A129" s="11" t="s">
        <v>8</v>
      </c>
      <c r="B129" s="13">
        <v>25</v>
      </c>
      <c r="C129" s="14">
        <f>'RMN-BRP'!B27</f>
        <v>338429.375</v>
      </c>
      <c r="D129" s="9">
        <f>ROUNDDOWN((('ASIG EXPERIENCIA'!C28)+(((TEMPRANO/44)*B129)*1)/15),0)</f>
        <v>13164</v>
      </c>
      <c r="E129" s="9">
        <f>ROUNDDOWN((('ASIG EXPERIENCIA'!D28)+(((TEMPRANO/44)*B129)*2)/15),0)</f>
        <v>26160</v>
      </c>
      <c r="F129" s="9">
        <f>ROUNDDOWN((('ASIG EXPERIENCIA'!E28)+(((TEMPRANO/44)*B129)*3)/15),0)</f>
        <v>39156</v>
      </c>
      <c r="G129" s="9">
        <f>ROUNDDOWN((('ASIG EXPERIENCIA'!F28)+(((TEMPRANO/44)*B129)*4)/15),0)</f>
        <v>52153</v>
      </c>
      <c r="H129" s="9">
        <f>ROUNDDOWN((('ASIG EXPERIENCIA'!G28)+(((TEMPRANO/44)*B129)*5)/15),0)</f>
        <v>65148</v>
      </c>
      <c r="I129" s="9">
        <f>ROUNDDOWN((('ASIG EXPERIENCIA'!H28)+(((TEMPRANO/44)*B129)*6)/15),0)</f>
        <v>78144</v>
      </c>
      <c r="J129" s="9">
        <f>ROUNDDOWN((('ASIG EXPERIENCIA'!I28)+(((TEMPRANO/44)*B129)*7)/15),0)</f>
        <v>91141</v>
      </c>
      <c r="K129" s="9">
        <f>ROUNDDOWN((('ASIG EXPERIENCIA'!J28)+(((TEMPRANO/44)*B129)*8)/15),0)</f>
        <v>104136</v>
      </c>
      <c r="L129" s="9">
        <f>ROUNDDOWN((('ASIG EXPERIENCIA'!K28)+(((TEMPRANO/44)*B129)*9)/15),0)</f>
        <v>117132</v>
      </c>
      <c r="M129" s="9">
        <f>ROUNDDOWN((('ASIG EXPERIENCIA'!L28)+(((TEMPRANO/44)*B129)*10)/15),0)</f>
        <v>130129</v>
      </c>
      <c r="N129" s="9">
        <f>ROUNDDOWN((('ASIG EXPERIENCIA'!M28)+(((TEMPRANO/44)*B129)*11)/15),0)</f>
        <v>143124</v>
      </c>
      <c r="O129" s="9">
        <f>ROUNDDOWN((('ASIG EXPERIENCIA'!N28)+(((TEMPRANO/44)*B129)*12)/15),0)</f>
        <v>156120</v>
      </c>
      <c r="P129" s="9">
        <f>ROUNDDOWN((('ASIG EXPERIENCIA'!O28)+(((TEMPRANO/44)*B129)*13)/15),0)</f>
        <v>169117</v>
      </c>
      <c r="Q129" s="9">
        <f>ROUNDDOWN((('ASIG EXPERIENCIA'!P28)+(((TEMPRANO/44)*B129)*14)/15),0)</f>
        <v>182112</v>
      </c>
      <c r="R129" s="9">
        <f>ROUNDDOWN((('ASIG EXPERIENCIA'!Q28)+(((TEMPRANO/44)*B129)*15)/15),0)</f>
        <v>195108</v>
      </c>
    </row>
    <row r="130" spans="1:18" ht="17.45" customHeight="1" thickBot="1" x14ac:dyDescent="0.3">
      <c r="A130" s="11" t="s">
        <v>8</v>
      </c>
      <c r="B130" s="13">
        <v>26</v>
      </c>
      <c r="C130" s="14">
        <f>'RMN-BRP'!B28</f>
        <v>351966.55</v>
      </c>
      <c r="D130" s="9">
        <f>ROUNDDOWN((('ASIG EXPERIENCIA'!C29)+(((TEMPRANO/44)*B130)*1)/15),0)</f>
        <v>13691</v>
      </c>
      <c r="E130" s="9">
        <f>ROUNDDOWN((('ASIG EXPERIENCIA'!D29)+(((TEMPRANO/44)*B130)*2)/15),0)</f>
        <v>27206</v>
      </c>
      <c r="F130" s="9">
        <f>ROUNDDOWN((('ASIG EXPERIENCIA'!E29)+(((TEMPRANO/44)*B130)*3)/15),0)</f>
        <v>40723</v>
      </c>
      <c r="G130" s="9">
        <f>ROUNDDOWN((('ASIG EXPERIENCIA'!F29)+(((TEMPRANO/44)*B130)*4)/15),0)</f>
        <v>54238</v>
      </c>
      <c r="H130" s="9">
        <f>ROUNDDOWN((('ASIG EXPERIENCIA'!G29)+(((TEMPRANO/44)*B130)*5)/15),0)</f>
        <v>67754</v>
      </c>
      <c r="I130" s="9">
        <f>ROUNDDOWN((('ASIG EXPERIENCIA'!H29)+(((TEMPRANO/44)*B130)*6)/15),0)</f>
        <v>81270</v>
      </c>
      <c r="J130" s="9">
        <f>ROUNDDOWN((('ASIG EXPERIENCIA'!I29)+(((TEMPRANO/44)*B130)*7)/15),0)</f>
        <v>94786</v>
      </c>
      <c r="K130" s="9">
        <f>ROUNDDOWN((('ASIG EXPERIENCIA'!J29)+(((TEMPRANO/44)*B130)*8)/15),0)</f>
        <v>108301</v>
      </c>
      <c r="L130" s="9">
        <f>ROUNDDOWN((('ASIG EXPERIENCIA'!K29)+(((TEMPRANO/44)*B130)*9)/15),0)</f>
        <v>121818</v>
      </c>
      <c r="M130" s="9">
        <f>ROUNDDOWN((('ASIG EXPERIENCIA'!L29)+(((TEMPRANO/44)*B130)*10)/15),0)</f>
        <v>135333</v>
      </c>
      <c r="N130" s="9">
        <f>ROUNDDOWN((('ASIG EXPERIENCIA'!M29)+(((TEMPRANO/44)*B130)*11)/15),0)</f>
        <v>148849</v>
      </c>
      <c r="O130" s="9">
        <f>ROUNDDOWN((('ASIG EXPERIENCIA'!N29)+(((TEMPRANO/44)*B130)*12)/15),0)</f>
        <v>162365</v>
      </c>
      <c r="P130" s="9">
        <f>ROUNDDOWN((('ASIG EXPERIENCIA'!O29)+(((TEMPRANO/44)*B130)*13)/15),0)</f>
        <v>175881</v>
      </c>
      <c r="Q130" s="9">
        <f>ROUNDDOWN((('ASIG EXPERIENCIA'!P29)+(((TEMPRANO/44)*B130)*14)/15),0)</f>
        <v>189397</v>
      </c>
      <c r="R130" s="9">
        <f>ROUNDDOWN((('ASIG EXPERIENCIA'!Q29)+(((TEMPRANO/44)*B130)*15)/15),0)</f>
        <v>202913</v>
      </c>
    </row>
    <row r="131" spans="1:18" ht="17.45" customHeight="1" thickBot="1" x14ac:dyDescent="0.3">
      <c r="A131" s="11" t="s">
        <v>8</v>
      </c>
      <c r="B131" s="13">
        <v>27</v>
      </c>
      <c r="C131" s="14">
        <f>'RMN-BRP'!B29</f>
        <v>365503.72499999998</v>
      </c>
      <c r="D131" s="9">
        <f>ROUNDDOWN((('ASIG EXPERIENCIA'!C30)+(((TEMPRANO/44)*B131)*1)/15),0)</f>
        <v>14218</v>
      </c>
      <c r="E131" s="9">
        <f>ROUNDDOWN((('ASIG EXPERIENCIA'!D30)+(((TEMPRANO/44)*B131)*2)/15),0)</f>
        <v>28253</v>
      </c>
      <c r="F131" s="9">
        <f>ROUNDDOWN((('ASIG EXPERIENCIA'!E30)+(((TEMPRANO/44)*B131)*3)/15),0)</f>
        <v>42289</v>
      </c>
      <c r="G131" s="9">
        <f>ROUNDDOWN((('ASIG EXPERIENCIA'!F30)+(((TEMPRANO/44)*B131)*4)/15),0)</f>
        <v>56324</v>
      </c>
      <c r="H131" s="9">
        <f>ROUNDDOWN((('ASIG EXPERIENCIA'!G30)+(((TEMPRANO/44)*B131)*5)/15),0)</f>
        <v>70361</v>
      </c>
      <c r="I131" s="9">
        <f>ROUNDDOWN((('ASIG EXPERIENCIA'!H30)+(((TEMPRANO/44)*B131)*6)/15),0)</f>
        <v>84396</v>
      </c>
      <c r="J131" s="9">
        <f>ROUNDDOWN((('ASIG EXPERIENCIA'!I30)+(((TEMPRANO/44)*B131)*7)/15),0)</f>
        <v>98431</v>
      </c>
      <c r="K131" s="9">
        <f>ROUNDDOWN((('ASIG EXPERIENCIA'!J30)+(((TEMPRANO/44)*B131)*8)/15),0)</f>
        <v>112467</v>
      </c>
      <c r="L131" s="9">
        <f>ROUNDDOWN((('ASIG EXPERIENCIA'!K30)+(((TEMPRANO/44)*B131)*9)/15),0)</f>
        <v>126503</v>
      </c>
      <c r="M131" s="9">
        <f>ROUNDDOWN((('ASIG EXPERIENCIA'!L30)+(((TEMPRANO/44)*B131)*10)/15),0)</f>
        <v>140539</v>
      </c>
      <c r="N131" s="9">
        <f>ROUNDDOWN((('ASIG EXPERIENCIA'!M30)+(((TEMPRANO/44)*B131)*11)/15),0)</f>
        <v>154574</v>
      </c>
      <c r="O131" s="9">
        <f>ROUNDDOWN((('ASIG EXPERIENCIA'!N30)+(((TEMPRANO/44)*B131)*12)/15),0)</f>
        <v>168610</v>
      </c>
      <c r="P131" s="9">
        <f>ROUNDDOWN((('ASIG EXPERIENCIA'!O30)+(((TEMPRANO/44)*B131)*13)/15),0)</f>
        <v>182646</v>
      </c>
      <c r="Q131" s="9">
        <f>ROUNDDOWN((('ASIG EXPERIENCIA'!P30)+(((TEMPRANO/44)*B131)*14)/15),0)</f>
        <v>196681</v>
      </c>
      <c r="R131" s="9">
        <f>ROUNDDOWN((('ASIG EXPERIENCIA'!Q30)+(((TEMPRANO/44)*B131)*15)/15),0)</f>
        <v>210717</v>
      </c>
    </row>
    <row r="132" spans="1:18" ht="17.45" customHeight="1" thickBot="1" x14ac:dyDescent="0.3">
      <c r="A132" s="11" t="s">
        <v>8</v>
      </c>
      <c r="B132" s="13">
        <v>28</v>
      </c>
      <c r="C132" s="14">
        <f>'RMN-BRP'!B30</f>
        <v>379040.89999999997</v>
      </c>
      <c r="D132" s="9">
        <f>ROUNDDOWN((('ASIG EXPERIENCIA'!C31)+(((TEMPRANO/44)*B132)*1)/15),0)</f>
        <v>14744</v>
      </c>
      <c r="E132" s="9">
        <f>ROUNDDOWN((('ASIG EXPERIENCIA'!D31)+(((TEMPRANO/44)*B132)*2)/15),0)</f>
        <v>29299</v>
      </c>
      <c r="F132" s="9">
        <f>ROUNDDOWN((('ASIG EXPERIENCIA'!E31)+(((TEMPRANO/44)*B132)*3)/15),0)</f>
        <v>43855</v>
      </c>
      <c r="G132" s="9">
        <f>ROUNDDOWN((('ASIG EXPERIENCIA'!F31)+(((TEMPRANO/44)*B132)*4)/15),0)</f>
        <v>58410</v>
      </c>
      <c r="H132" s="9">
        <f>ROUNDDOWN((('ASIG EXPERIENCIA'!G31)+(((TEMPRANO/44)*B132)*5)/15),0)</f>
        <v>72966</v>
      </c>
      <c r="I132" s="9">
        <f>ROUNDDOWN((('ASIG EXPERIENCIA'!H31)+(((TEMPRANO/44)*B132)*6)/15),0)</f>
        <v>87521</v>
      </c>
      <c r="J132" s="9">
        <f>ROUNDDOWN((('ASIG EXPERIENCIA'!I31)+(((TEMPRANO/44)*B132)*7)/15),0)</f>
        <v>102077</v>
      </c>
      <c r="K132" s="9">
        <f>ROUNDDOWN((('ASIG EXPERIENCIA'!J31)+(((TEMPRANO/44)*B132)*8)/15),0)</f>
        <v>116633</v>
      </c>
      <c r="L132" s="9">
        <f>ROUNDDOWN((('ASIG EXPERIENCIA'!K31)+(((TEMPRANO/44)*B132)*9)/15),0)</f>
        <v>131189</v>
      </c>
      <c r="M132" s="9">
        <f>ROUNDDOWN((('ASIG EXPERIENCIA'!L31)+(((TEMPRANO/44)*B132)*10)/15),0)</f>
        <v>145744</v>
      </c>
      <c r="N132" s="9">
        <f>ROUNDDOWN((('ASIG EXPERIENCIA'!M31)+(((TEMPRANO/44)*B132)*11)/15),0)</f>
        <v>160300</v>
      </c>
      <c r="O132" s="9">
        <f>ROUNDDOWN((('ASIG EXPERIENCIA'!N31)+(((TEMPRANO/44)*B132)*12)/15),0)</f>
        <v>174855</v>
      </c>
      <c r="P132" s="9">
        <f>ROUNDDOWN((('ASIG EXPERIENCIA'!O31)+(((TEMPRANO/44)*B132)*13)/15),0)</f>
        <v>189411</v>
      </c>
      <c r="Q132" s="9">
        <f>ROUNDDOWN((('ASIG EXPERIENCIA'!P31)+(((TEMPRANO/44)*B132)*14)/15),0)</f>
        <v>203966</v>
      </c>
      <c r="R132" s="9">
        <f>ROUNDDOWN((('ASIG EXPERIENCIA'!Q31)+(((TEMPRANO/44)*B132)*15)/15),0)</f>
        <v>218522</v>
      </c>
    </row>
    <row r="133" spans="1:18" ht="17.45" customHeight="1" thickBot="1" x14ac:dyDescent="0.3">
      <c r="A133" s="11" t="s">
        <v>8</v>
      </c>
      <c r="B133" s="13">
        <v>29</v>
      </c>
      <c r="C133" s="14">
        <f>'RMN-BRP'!B31</f>
        <v>392578.07499999995</v>
      </c>
      <c r="D133" s="9">
        <f>ROUNDDOWN((('ASIG EXPERIENCIA'!C32)+(((TEMPRANO/44)*B133)*1)/15),0)</f>
        <v>15271</v>
      </c>
      <c r="E133" s="9">
        <f>ROUNDDOWN((('ASIG EXPERIENCIA'!D32)+(((TEMPRANO/44)*B133)*2)/15),0)</f>
        <v>30346</v>
      </c>
      <c r="F133" s="9">
        <f>ROUNDDOWN((('ASIG EXPERIENCIA'!E32)+(((TEMPRANO/44)*B133)*3)/15),0)</f>
        <v>45421</v>
      </c>
      <c r="G133" s="9">
        <f>ROUNDDOWN((('ASIG EXPERIENCIA'!F32)+(((TEMPRANO/44)*B133)*4)/15),0)</f>
        <v>60497</v>
      </c>
      <c r="H133" s="9">
        <f>ROUNDDOWN((('ASIG EXPERIENCIA'!G32)+(((TEMPRANO/44)*B133)*5)/15),0)</f>
        <v>75572</v>
      </c>
      <c r="I133" s="9">
        <f>ROUNDDOWN((('ASIG EXPERIENCIA'!H32)+(((TEMPRANO/44)*B133)*6)/15),0)</f>
        <v>90648</v>
      </c>
      <c r="J133" s="9">
        <f>ROUNDDOWN((('ASIG EXPERIENCIA'!I32)+(((TEMPRANO/44)*B133)*7)/15),0)</f>
        <v>105723</v>
      </c>
      <c r="K133" s="9">
        <f>ROUNDDOWN((('ASIG EXPERIENCIA'!J32)+(((TEMPRANO/44)*B133)*8)/15),0)</f>
        <v>120799</v>
      </c>
      <c r="L133" s="9">
        <f>ROUNDDOWN((('ASIG EXPERIENCIA'!K32)+(((TEMPRANO/44)*B133)*9)/15),0)</f>
        <v>135873</v>
      </c>
      <c r="M133" s="9">
        <f>ROUNDDOWN((('ASIG EXPERIENCIA'!L32)+(((TEMPRANO/44)*B133)*10)/15),0)</f>
        <v>150949</v>
      </c>
      <c r="N133" s="9">
        <f>ROUNDDOWN((('ASIG EXPERIENCIA'!M32)+(((TEMPRANO/44)*B133)*11)/15),0)</f>
        <v>166024</v>
      </c>
      <c r="O133" s="9">
        <f>ROUNDDOWN((('ASIG EXPERIENCIA'!N32)+(((TEMPRANO/44)*B133)*12)/15),0)</f>
        <v>181100</v>
      </c>
      <c r="P133" s="9">
        <f>ROUNDDOWN((('ASIG EXPERIENCIA'!O32)+(((TEMPRANO/44)*B133)*13)/15),0)</f>
        <v>196175</v>
      </c>
      <c r="Q133" s="9">
        <f>ROUNDDOWN((('ASIG EXPERIENCIA'!P32)+(((TEMPRANO/44)*B133)*14)/15),0)</f>
        <v>211251</v>
      </c>
      <c r="R133" s="9">
        <f>ROUNDDOWN((('ASIG EXPERIENCIA'!Q32)+(((TEMPRANO/44)*B133)*15)/15),0)</f>
        <v>226326</v>
      </c>
    </row>
    <row r="134" spans="1:18" ht="17.45" customHeight="1" thickBot="1" x14ac:dyDescent="0.3">
      <c r="A134" s="11" t="s">
        <v>8</v>
      </c>
      <c r="B134" s="13">
        <v>30</v>
      </c>
      <c r="C134" s="14">
        <f>'RMN-BRP'!B32</f>
        <v>406115.25</v>
      </c>
      <c r="D134" s="9">
        <f>ROUNDDOWN((('ASIG EXPERIENCIA'!C33)+(((TEMPRANO/44)*B134)*1)/15),0)</f>
        <v>15797</v>
      </c>
      <c r="E134" s="9">
        <f>ROUNDDOWN((('ASIG EXPERIENCIA'!D33)+(((TEMPRANO/44)*B134)*2)/15),0)</f>
        <v>31393</v>
      </c>
      <c r="F134" s="9">
        <f>ROUNDDOWN((('ASIG EXPERIENCIA'!E33)+(((TEMPRANO/44)*B134)*3)/15),0)</f>
        <v>46987</v>
      </c>
      <c r="G134" s="9">
        <f>ROUNDDOWN((('ASIG EXPERIENCIA'!F33)+(((TEMPRANO/44)*B134)*4)/15),0)</f>
        <v>62583</v>
      </c>
      <c r="H134" s="9">
        <f>ROUNDDOWN((('ASIG EXPERIENCIA'!G33)+(((TEMPRANO/44)*B134)*5)/15),0)</f>
        <v>78178</v>
      </c>
      <c r="I134" s="9">
        <f>ROUNDDOWN((('ASIG EXPERIENCIA'!H33)+(((TEMPRANO/44)*B134)*6)/15),0)</f>
        <v>93773</v>
      </c>
      <c r="J134" s="9">
        <f>ROUNDDOWN((('ASIG EXPERIENCIA'!I33)+(((TEMPRANO/44)*B134)*7)/15),0)</f>
        <v>109369</v>
      </c>
      <c r="K134" s="9">
        <f>ROUNDDOWN((('ASIG EXPERIENCIA'!J33)+(((TEMPRANO/44)*B134)*8)/15),0)</f>
        <v>124964</v>
      </c>
      <c r="L134" s="9">
        <f>ROUNDDOWN((('ASIG EXPERIENCIA'!K33)+(((TEMPRANO/44)*B134)*9)/15),0)</f>
        <v>140559</v>
      </c>
      <c r="M134" s="9">
        <f>ROUNDDOWN((('ASIG EXPERIENCIA'!L33)+(((TEMPRANO/44)*B134)*10)/15),0)</f>
        <v>156154</v>
      </c>
      <c r="N134" s="9">
        <f>ROUNDDOWN((('ASIG EXPERIENCIA'!M33)+(((TEMPRANO/44)*B134)*11)/15),0)</f>
        <v>171750</v>
      </c>
      <c r="O134" s="9">
        <f>ROUNDDOWN((('ASIG EXPERIENCIA'!N33)+(((TEMPRANO/44)*B134)*12)/15),0)</f>
        <v>187344</v>
      </c>
      <c r="P134" s="9">
        <f>ROUNDDOWN((('ASIG EXPERIENCIA'!O33)+(((TEMPRANO/44)*B134)*13)/15),0)</f>
        <v>202940</v>
      </c>
      <c r="Q134" s="9">
        <f>ROUNDDOWN((('ASIG EXPERIENCIA'!P33)+(((TEMPRANO/44)*B134)*14)/15),0)</f>
        <v>218535</v>
      </c>
      <c r="R134" s="9">
        <f>ROUNDDOWN((('ASIG EXPERIENCIA'!Q33)+(((TEMPRANO/44)*B134)*15)/15),0)</f>
        <v>234130</v>
      </c>
    </row>
    <row r="135" spans="1:18" ht="17.45" customHeight="1" thickBot="1" x14ac:dyDescent="0.3">
      <c r="A135" s="11" t="s">
        <v>8</v>
      </c>
      <c r="B135" s="13">
        <v>31</v>
      </c>
      <c r="C135" s="14">
        <f>'RMN-BRP'!B33</f>
        <v>419652.42499999999</v>
      </c>
      <c r="D135" s="9">
        <f>ROUNDDOWN((('ASIG EXPERIENCIA'!C34)+(((TEMPRANO/44)*B135)*1)/15),0)</f>
        <v>16324</v>
      </c>
      <c r="E135" s="9">
        <f>ROUNDDOWN((('ASIG EXPERIENCIA'!D34)+(((TEMPRANO/44)*B135)*2)/15),0)</f>
        <v>32439</v>
      </c>
      <c r="F135" s="9">
        <f>ROUNDDOWN((('ASIG EXPERIENCIA'!E34)+(((TEMPRANO/44)*B135)*3)/15),0)</f>
        <v>48554</v>
      </c>
      <c r="G135" s="9">
        <f>ROUNDDOWN((('ASIG EXPERIENCIA'!F34)+(((TEMPRANO/44)*B135)*4)/15),0)</f>
        <v>64669</v>
      </c>
      <c r="H135" s="9">
        <f>ROUNDDOWN((('ASIG EXPERIENCIA'!G34)+(((TEMPRANO/44)*B135)*5)/15),0)</f>
        <v>80784</v>
      </c>
      <c r="I135" s="9">
        <f>ROUNDDOWN((('ASIG EXPERIENCIA'!H34)+(((TEMPRANO/44)*B135)*6)/15),0)</f>
        <v>96899</v>
      </c>
      <c r="J135" s="9">
        <f>ROUNDDOWN((('ASIG EXPERIENCIA'!I34)+(((TEMPRANO/44)*B135)*7)/15),0)</f>
        <v>113014</v>
      </c>
      <c r="K135" s="9">
        <f>ROUNDDOWN((('ASIG EXPERIENCIA'!J34)+(((TEMPRANO/44)*B135)*8)/15),0)</f>
        <v>129129</v>
      </c>
      <c r="L135" s="9">
        <f>ROUNDDOWN((('ASIG EXPERIENCIA'!K34)+(((TEMPRANO/44)*B135)*9)/15),0)</f>
        <v>145244</v>
      </c>
      <c r="M135" s="9">
        <f>ROUNDDOWN((('ASIG EXPERIENCIA'!L34)+(((TEMPRANO/44)*B135)*10)/15),0)</f>
        <v>161360</v>
      </c>
      <c r="N135" s="9">
        <f>ROUNDDOWN((('ASIG EXPERIENCIA'!M34)+(((TEMPRANO/44)*B135)*11)/15),0)</f>
        <v>177474</v>
      </c>
      <c r="O135" s="9">
        <f>ROUNDDOWN((('ASIG EXPERIENCIA'!N34)+(((TEMPRANO/44)*B135)*12)/15),0)</f>
        <v>193589</v>
      </c>
      <c r="P135" s="9">
        <f>ROUNDDOWN((('ASIG EXPERIENCIA'!O34)+(((TEMPRANO/44)*B135)*13)/15),0)</f>
        <v>209705</v>
      </c>
      <c r="Q135" s="9">
        <f>ROUNDDOWN((('ASIG EXPERIENCIA'!P34)+(((TEMPRANO/44)*B135)*14)/15),0)</f>
        <v>225819</v>
      </c>
      <c r="R135" s="9">
        <f>ROUNDDOWN((('ASIG EXPERIENCIA'!Q34)+(((TEMPRANO/44)*B135)*15)/15),0)</f>
        <v>241935</v>
      </c>
    </row>
    <row r="136" spans="1:18" ht="17.45" customHeight="1" thickBot="1" x14ac:dyDescent="0.3">
      <c r="A136" s="11" t="s">
        <v>8</v>
      </c>
      <c r="B136" s="13">
        <v>32</v>
      </c>
      <c r="C136" s="14">
        <f>'RMN-BRP'!B34</f>
        <v>433189.6</v>
      </c>
      <c r="D136" s="9">
        <f>ROUNDDOWN((('ASIG EXPERIENCIA'!C35)+(((TEMPRANO/44)*B136)*1)/15),0)</f>
        <v>16850</v>
      </c>
      <c r="E136" s="9">
        <f>ROUNDDOWN((('ASIG EXPERIENCIA'!D35)+(((TEMPRANO/44)*B136)*2)/15),0)</f>
        <v>33486</v>
      </c>
      <c r="F136" s="9">
        <f>ROUNDDOWN((('ASIG EXPERIENCIA'!E35)+(((TEMPRANO/44)*B136)*3)/15),0)</f>
        <v>50121</v>
      </c>
      <c r="G136" s="9">
        <f>ROUNDDOWN((('ASIG EXPERIENCIA'!F35)+(((TEMPRANO/44)*B136)*4)/15),0)</f>
        <v>66755</v>
      </c>
      <c r="H136" s="9">
        <f>ROUNDDOWN((('ASIG EXPERIENCIA'!G35)+(((TEMPRANO/44)*B136)*5)/15),0)</f>
        <v>83390</v>
      </c>
      <c r="I136" s="9">
        <f>ROUNDDOWN((('ASIG EXPERIENCIA'!H35)+(((TEMPRANO/44)*B136)*6)/15),0)</f>
        <v>100025</v>
      </c>
      <c r="J136" s="9">
        <f>ROUNDDOWN((('ASIG EXPERIENCIA'!I35)+(((TEMPRANO/44)*B136)*7)/15),0)</f>
        <v>116660</v>
      </c>
      <c r="K136" s="9">
        <f>ROUNDDOWN((('ASIG EXPERIENCIA'!J35)+(((TEMPRANO/44)*B136)*8)/15),0)</f>
        <v>133295</v>
      </c>
      <c r="L136" s="9">
        <f>ROUNDDOWN((('ASIG EXPERIENCIA'!K35)+(((TEMPRANO/44)*B136)*9)/15),0)</f>
        <v>149930</v>
      </c>
      <c r="M136" s="9">
        <f>ROUNDDOWN((('ASIG EXPERIENCIA'!L35)+(((TEMPRANO/44)*B136)*10)/15),0)</f>
        <v>166564</v>
      </c>
      <c r="N136" s="9">
        <f>ROUNDDOWN((('ASIG EXPERIENCIA'!M35)+(((TEMPRANO/44)*B136)*11)/15),0)</f>
        <v>183199</v>
      </c>
      <c r="O136" s="9">
        <f>ROUNDDOWN((('ASIG EXPERIENCIA'!N35)+(((TEMPRANO/44)*B136)*12)/15),0)</f>
        <v>199835</v>
      </c>
      <c r="P136" s="9">
        <f>ROUNDDOWN((('ASIG EXPERIENCIA'!O35)+(((TEMPRANO/44)*B136)*13)/15),0)</f>
        <v>216469</v>
      </c>
      <c r="Q136" s="9">
        <f>ROUNDDOWN((('ASIG EXPERIENCIA'!P35)+(((TEMPRANO/44)*B136)*14)/15),0)</f>
        <v>233104</v>
      </c>
      <c r="R136" s="9">
        <f>ROUNDDOWN((('ASIG EXPERIENCIA'!Q35)+(((TEMPRANO/44)*B136)*15)/15),0)</f>
        <v>249739</v>
      </c>
    </row>
    <row r="137" spans="1:18" ht="17.45" customHeight="1" thickBot="1" x14ac:dyDescent="0.3">
      <c r="A137" s="11" t="s">
        <v>8</v>
      </c>
      <c r="B137" s="13">
        <v>33</v>
      </c>
      <c r="C137" s="14">
        <f>'RMN-BRP'!B35</f>
        <v>446726.77499999997</v>
      </c>
      <c r="D137" s="9">
        <f>ROUNDDOWN((('ASIG EXPERIENCIA'!C36)+(((TEMPRANO/44)*B137)*1)/15),0)</f>
        <v>17377</v>
      </c>
      <c r="E137" s="9">
        <f>ROUNDDOWN((('ASIG EXPERIENCIA'!D36)+(((TEMPRANO/44)*B137)*2)/15),0)</f>
        <v>34532</v>
      </c>
      <c r="F137" s="9">
        <f>ROUNDDOWN((('ASIG EXPERIENCIA'!E36)+(((TEMPRANO/44)*B137)*3)/15),0)</f>
        <v>51687</v>
      </c>
      <c r="G137" s="9">
        <f>ROUNDDOWN((('ASIG EXPERIENCIA'!F36)+(((TEMPRANO/44)*B137)*4)/15),0)</f>
        <v>68841</v>
      </c>
      <c r="H137" s="9">
        <f>ROUNDDOWN((('ASIG EXPERIENCIA'!G36)+(((TEMPRANO/44)*B137)*5)/15),0)</f>
        <v>85996</v>
      </c>
      <c r="I137" s="9">
        <f>ROUNDDOWN((('ASIG EXPERIENCIA'!H36)+(((TEMPRANO/44)*B137)*6)/15),0)</f>
        <v>103151</v>
      </c>
      <c r="J137" s="9">
        <f>ROUNDDOWN((('ASIG EXPERIENCIA'!I36)+(((TEMPRANO/44)*B137)*7)/15),0)</f>
        <v>120306</v>
      </c>
      <c r="K137" s="9">
        <f>ROUNDDOWN((('ASIG EXPERIENCIA'!J36)+(((TEMPRANO/44)*B137)*8)/15),0)</f>
        <v>137460</v>
      </c>
      <c r="L137" s="9">
        <f>ROUNDDOWN((('ASIG EXPERIENCIA'!K36)+(((TEMPRANO/44)*B137)*9)/15),0)</f>
        <v>154615</v>
      </c>
      <c r="M137" s="9">
        <f>ROUNDDOWN((('ASIG EXPERIENCIA'!L36)+(((TEMPRANO/44)*B137)*10)/15),0)</f>
        <v>171770</v>
      </c>
      <c r="N137" s="9">
        <f>ROUNDDOWN((('ASIG EXPERIENCIA'!M36)+(((TEMPRANO/44)*B137)*11)/15),0)</f>
        <v>188925</v>
      </c>
      <c r="O137" s="9">
        <f>ROUNDDOWN((('ASIG EXPERIENCIA'!N36)+(((TEMPRANO/44)*B137)*12)/15),0)</f>
        <v>206079</v>
      </c>
      <c r="P137" s="9">
        <f>ROUNDDOWN((('ASIG EXPERIENCIA'!O36)+(((TEMPRANO/44)*B137)*13)/15),0)</f>
        <v>223234</v>
      </c>
      <c r="Q137" s="9">
        <f>ROUNDDOWN((('ASIG EXPERIENCIA'!P36)+(((TEMPRANO/44)*B137)*14)/15),0)</f>
        <v>240389</v>
      </c>
      <c r="R137" s="9">
        <f>ROUNDDOWN((('ASIG EXPERIENCIA'!Q36)+(((TEMPRANO/44)*B137)*15)/15),0)</f>
        <v>257543</v>
      </c>
    </row>
    <row r="138" spans="1:18" ht="17.45" customHeight="1" thickBot="1" x14ac:dyDescent="0.3">
      <c r="A138" s="11" t="s">
        <v>8</v>
      </c>
      <c r="B138" s="13">
        <v>34</v>
      </c>
      <c r="C138" s="14">
        <f>'RMN-BRP'!B36</f>
        <v>460263.94999999995</v>
      </c>
      <c r="D138" s="9">
        <f>ROUNDDOWN((('ASIG EXPERIENCIA'!C37)+(((TEMPRANO/44)*B138)*1)/15),0)</f>
        <v>17903</v>
      </c>
      <c r="E138" s="9">
        <f>ROUNDDOWN((('ASIG EXPERIENCIA'!D37)+(((TEMPRANO/44)*B138)*2)/15),0)</f>
        <v>35578</v>
      </c>
      <c r="F138" s="9">
        <f>ROUNDDOWN((('ASIG EXPERIENCIA'!E37)+(((TEMPRANO/44)*B138)*3)/15),0)</f>
        <v>53253</v>
      </c>
      <c r="G138" s="9">
        <f>ROUNDDOWN((('ASIG EXPERIENCIA'!F37)+(((TEMPRANO/44)*B138)*4)/15),0)</f>
        <v>70928</v>
      </c>
      <c r="H138" s="9">
        <f>ROUNDDOWN((('ASIG EXPERIENCIA'!G37)+(((TEMPRANO/44)*B138)*5)/15),0)</f>
        <v>88602</v>
      </c>
      <c r="I138" s="9">
        <f>ROUNDDOWN((('ASIG EXPERIENCIA'!H37)+(((TEMPRANO/44)*B138)*6)/15),0)</f>
        <v>106276</v>
      </c>
      <c r="J138" s="9">
        <f>ROUNDDOWN((('ASIG EXPERIENCIA'!I37)+(((TEMPRANO/44)*B138)*7)/15),0)</f>
        <v>123951</v>
      </c>
      <c r="K138" s="9">
        <f>ROUNDDOWN((('ASIG EXPERIENCIA'!J37)+(((TEMPRANO/44)*B138)*8)/15),0)</f>
        <v>141626</v>
      </c>
      <c r="L138" s="9">
        <f>ROUNDDOWN((('ASIG EXPERIENCIA'!K37)+(((TEMPRANO/44)*B138)*9)/15),0)</f>
        <v>159301</v>
      </c>
      <c r="M138" s="9">
        <f>ROUNDDOWN((('ASIG EXPERIENCIA'!L37)+(((TEMPRANO/44)*B138)*10)/15),0)</f>
        <v>176975</v>
      </c>
      <c r="N138" s="9">
        <f>ROUNDDOWN((('ASIG EXPERIENCIA'!M37)+(((TEMPRANO/44)*B138)*11)/15),0)</f>
        <v>194649</v>
      </c>
      <c r="O138" s="9">
        <f>ROUNDDOWN((('ASIG EXPERIENCIA'!N37)+(((TEMPRANO/44)*B138)*12)/15),0)</f>
        <v>212324</v>
      </c>
      <c r="P138" s="9">
        <f>ROUNDDOWN((('ASIG EXPERIENCIA'!O37)+(((TEMPRANO/44)*B138)*13)/15),0)</f>
        <v>229999</v>
      </c>
      <c r="Q138" s="9">
        <f>ROUNDDOWN((('ASIG EXPERIENCIA'!P37)+(((TEMPRANO/44)*B138)*14)/15),0)</f>
        <v>247673</v>
      </c>
      <c r="R138" s="9">
        <f>ROUNDDOWN((('ASIG EXPERIENCIA'!Q37)+(((TEMPRANO/44)*B138)*15)/15),0)</f>
        <v>265347</v>
      </c>
    </row>
    <row r="139" spans="1:18" ht="17.45" customHeight="1" thickBot="1" x14ac:dyDescent="0.3">
      <c r="A139" s="11" t="s">
        <v>8</v>
      </c>
      <c r="B139" s="13">
        <v>35</v>
      </c>
      <c r="C139" s="14">
        <f>'RMN-BRP'!B37</f>
        <v>473801.125</v>
      </c>
      <c r="D139" s="9">
        <f>ROUNDDOWN((('ASIG EXPERIENCIA'!C38)+(((TEMPRANO/44)*B139)*1)/15),0)</f>
        <v>18430</v>
      </c>
      <c r="E139" s="9">
        <f>ROUNDDOWN((('ASIG EXPERIENCIA'!D38)+(((TEMPRANO/44)*B139)*2)/15),0)</f>
        <v>36625</v>
      </c>
      <c r="F139" s="9">
        <f>ROUNDDOWN((('ASIG EXPERIENCIA'!E38)+(((TEMPRANO/44)*B139)*3)/15),0)</f>
        <v>54819</v>
      </c>
      <c r="G139" s="9">
        <f>ROUNDDOWN((('ASIG EXPERIENCIA'!F38)+(((TEMPRANO/44)*B139)*4)/15),0)</f>
        <v>73014</v>
      </c>
      <c r="H139" s="9">
        <f>ROUNDDOWN((('ASIG EXPERIENCIA'!G38)+(((TEMPRANO/44)*B139)*5)/15),0)</f>
        <v>91208</v>
      </c>
      <c r="I139" s="9">
        <f>ROUNDDOWN((('ASIG EXPERIENCIA'!H38)+(((TEMPRANO/44)*B139)*6)/15),0)</f>
        <v>109403</v>
      </c>
      <c r="J139" s="9">
        <f>ROUNDDOWN((('ASIG EXPERIENCIA'!I38)+(((TEMPRANO/44)*B139)*7)/15),0)</f>
        <v>127596</v>
      </c>
      <c r="K139" s="9">
        <f>ROUNDDOWN((('ASIG EXPERIENCIA'!J38)+(((TEMPRANO/44)*B139)*8)/15),0)</f>
        <v>145791</v>
      </c>
      <c r="L139" s="9">
        <f>ROUNDDOWN((('ASIG EXPERIENCIA'!K38)+(((TEMPRANO/44)*B139)*9)/15),0)</f>
        <v>163986</v>
      </c>
      <c r="M139" s="9">
        <f>ROUNDDOWN((('ASIG EXPERIENCIA'!L38)+(((TEMPRANO/44)*B139)*10)/15),0)</f>
        <v>182180</v>
      </c>
      <c r="N139" s="9">
        <f>ROUNDDOWN((('ASIG EXPERIENCIA'!M38)+(((TEMPRANO/44)*B139)*11)/15),0)</f>
        <v>200375</v>
      </c>
      <c r="O139" s="9">
        <f>ROUNDDOWN((('ASIG EXPERIENCIA'!N38)+(((TEMPRANO/44)*B139)*12)/15),0)</f>
        <v>218569</v>
      </c>
      <c r="P139" s="9">
        <f>ROUNDDOWN((('ASIG EXPERIENCIA'!O38)+(((TEMPRANO/44)*B139)*13)/15),0)</f>
        <v>236763</v>
      </c>
      <c r="Q139" s="9">
        <f>ROUNDDOWN((('ASIG EXPERIENCIA'!P38)+(((TEMPRANO/44)*B139)*14)/15),0)</f>
        <v>254957</v>
      </c>
      <c r="R139" s="9">
        <f>ROUNDDOWN((('ASIG EXPERIENCIA'!Q38)+(((TEMPRANO/44)*B139)*15)/15),0)</f>
        <v>273152</v>
      </c>
    </row>
    <row r="140" spans="1:18" ht="17.45" customHeight="1" thickBot="1" x14ac:dyDescent="0.3">
      <c r="A140" s="11" t="s">
        <v>8</v>
      </c>
      <c r="B140" s="13">
        <v>36</v>
      </c>
      <c r="C140" s="14">
        <f>'RMN-BRP'!B38</f>
        <v>487338.3</v>
      </c>
      <c r="D140" s="9">
        <f>ROUNDDOWN((('ASIG EXPERIENCIA'!C39)+(((TEMPRANO/44)*B140)*1)/15),0)</f>
        <v>18957</v>
      </c>
      <c r="E140" s="9">
        <f>ROUNDDOWN((('ASIG EXPERIENCIA'!D39)+(((TEMPRANO/44)*B140)*2)/15),0)</f>
        <v>37671</v>
      </c>
      <c r="F140" s="9">
        <f>ROUNDDOWN((('ASIG EXPERIENCIA'!E39)+(((TEMPRANO/44)*B140)*3)/15),0)</f>
        <v>56385</v>
      </c>
      <c r="G140" s="9">
        <f>ROUNDDOWN((('ASIG EXPERIENCIA'!F39)+(((TEMPRANO/44)*B140)*4)/15),0)</f>
        <v>75100</v>
      </c>
      <c r="H140" s="9">
        <f>ROUNDDOWN((('ASIG EXPERIENCIA'!G39)+(((TEMPRANO/44)*B140)*5)/15),0)</f>
        <v>93814</v>
      </c>
      <c r="I140" s="9">
        <f>ROUNDDOWN((('ASIG EXPERIENCIA'!H39)+(((TEMPRANO/44)*B140)*6)/15),0)</f>
        <v>112528</v>
      </c>
      <c r="J140" s="9">
        <f>ROUNDDOWN((('ASIG EXPERIENCIA'!I39)+(((TEMPRANO/44)*B140)*7)/15),0)</f>
        <v>131243</v>
      </c>
      <c r="K140" s="9">
        <f>ROUNDDOWN((('ASIG EXPERIENCIA'!J39)+(((TEMPRANO/44)*B140)*8)/15),0)</f>
        <v>149957</v>
      </c>
      <c r="L140" s="9">
        <f>ROUNDDOWN((('ASIG EXPERIENCIA'!K39)+(((TEMPRANO/44)*B140)*9)/15),0)</f>
        <v>168670</v>
      </c>
      <c r="M140" s="9">
        <f>ROUNDDOWN((('ASIG EXPERIENCIA'!L39)+(((TEMPRANO/44)*B140)*10)/15),0)</f>
        <v>187385</v>
      </c>
      <c r="N140" s="9">
        <f>ROUNDDOWN((('ASIG EXPERIENCIA'!M39)+(((TEMPRANO/44)*B140)*11)/15),0)</f>
        <v>206099</v>
      </c>
      <c r="O140" s="9">
        <f>ROUNDDOWN((('ASIG EXPERIENCIA'!N39)+(((TEMPRANO/44)*B140)*12)/15),0)</f>
        <v>224814</v>
      </c>
      <c r="P140" s="9">
        <f>ROUNDDOWN((('ASIG EXPERIENCIA'!O39)+(((TEMPRANO/44)*B140)*13)/15),0)</f>
        <v>243528</v>
      </c>
      <c r="Q140" s="9">
        <f>ROUNDDOWN((('ASIG EXPERIENCIA'!P39)+(((TEMPRANO/44)*B140)*14)/15),0)</f>
        <v>262242</v>
      </c>
      <c r="R140" s="9">
        <f>ROUNDDOWN((('ASIG EXPERIENCIA'!Q39)+(((TEMPRANO/44)*B140)*15)/15),0)</f>
        <v>280957</v>
      </c>
    </row>
    <row r="141" spans="1:18" ht="17.45" customHeight="1" thickBot="1" x14ac:dyDescent="0.3">
      <c r="A141" s="11" t="s">
        <v>8</v>
      </c>
      <c r="B141" s="13">
        <v>37</v>
      </c>
      <c r="C141" s="14">
        <f>'RMN-BRP'!B39</f>
        <v>500875.47499999998</v>
      </c>
      <c r="D141" s="9">
        <f>ROUNDDOWN((('ASIG EXPERIENCIA'!C40)+(((TEMPRANO/44)*B141)*1)/15),0)</f>
        <v>19483</v>
      </c>
      <c r="E141" s="9">
        <f>ROUNDDOWN((('ASIG EXPERIENCIA'!D40)+(((TEMPRANO/44)*B141)*2)/15),0)</f>
        <v>38717</v>
      </c>
      <c r="F141" s="9">
        <f>ROUNDDOWN((('ASIG EXPERIENCIA'!E40)+(((TEMPRANO/44)*B141)*3)/15),0)</f>
        <v>57951</v>
      </c>
      <c r="G141" s="9">
        <f>ROUNDDOWN((('ASIG EXPERIENCIA'!F40)+(((TEMPRANO/44)*B141)*4)/15),0)</f>
        <v>77186</v>
      </c>
      <c r="H141" s="9">
        <f>ROUNDDOWN((('ASIG EXPERIENCIA'!G40)+(((TEMPRANO/44)*B141)*5)/15),0)</f>
        <v>96420</v>
      </c>
      <c r="I141" s="9">
        <f>ROUNDDOWN((('ASIG EXPERIENCIA'!H40)+(((TEMPRANO/44)*B141)*6)/15),0)</f>
        <v>115654</v>
      </c>
      <c r="J141" s="9">
        <f>ROUNDDOWN((('ASIG EXPERIENCIA'!I40)+(((TEMPRANO/44)*B141)*7)/15),0)</f>
        <v>134888</v>
      </c>
      <c r="K141" s="9">
        <f>ROUNDDOWN((('ASIG EXPERIENCIA'!J40)+(((TEMPRANO/44)*B141)*8)/15),0)</f>
        <v>154122</v>
      </c>
      <c r="L141" s="9">
        <f>ROUNDDOWN((('ASIG EXPERIENCIA'!K40)+(((TEMPRANO/44)*B141)*9)/15),0)</f>
        <v>173356</v>
      </c>
      <c r="M141" s="9">
        <f>ROUNDDOWN((('ASIG EXPERIENCIA'!L40)+(((TEMPRANO/44)*B141)*10)/15),0)</f>
        <v>192590</v>
      </c>
      <c r="N141" s="9">
        <f>ROUNDDOWN((('ASIG EXPERIENCIA'!M40)+(((TEMPRANO/44)*B141)*11)/15),0)</f>
        <v>211825</v>
      </c>
      <c r="O141" s="9">
        <f>ROUNDDOWN((('ASIG EXPERIENCIA'!N40)+(((TEMPRANO/44)*B141)*12)/15),0)</f>
        <v>231059</v>
      </c>
      <c r="P141" s="9">
        <f>ROUNDDOWN((('ASIG EXPERIENCIA'!O40)+(((TEMPRANO/44)*B141)*13)/15),0)</f>
        <v>250293</v>
      </c>
      <c r="Q141" s="9">
        <f>ROUNDDOWN((('ASIG EXPERIENCIA'!P40)+(((TEMPRANO/44)*B141)*14)/15),0)</f>
        <v>269527</v>
      </c>
      <c r="R141" s="9">
        <f>ROUNDDOWN((('ASIG EXPERIENCIA'!Q40)+(((TEMPRANO/44)*B141)*15)/15),0)</f>
        <v>288761</v>
      </c>
    </row>
    <row r="142" spans="1:18" ht="17.45" customHeight="1" thickBot="1" x14ac:dyDescent="0.3">
      <c r="A142" s="11" t="s">
        <v>8</v>
      </c>
      <c r="B142" s="13">
        <v>38</v>
      </c>
      <c r="C142" s="14">
        <f>'RMN-BRP'!B40</f>
        <v>514412.64999999997</v>
      </c>
      <c r="D142" s="9">
        <f>ROUNDDOWN((('ASIG EXPERIENCIA'!C41)+(((TEMPRANO/44)*B142)*1)/15),0)</f>
        <v>20010</v>
      </c>
      <c r="E142" s="9">
        <f>ROUNDDOWN((('ASIG EXPERIENCIA'!D41)+(((TEMPRANO/44)*B142)*2)/15),0)</f>
        <v>39764</v>
      </c>
      <c r="F142" s="9">
        <f>ROUNDDOWN((('ASIG EXPERIENCIA'!E41)+(((TEMPRANO/44)*B142)*3)/15),0)</f>
        <v>59518</v>
      </c>
      <c r="G142" s="9">
        <f>ROUNDDOWN((('ASIG EXPERIENCIA'!F41)+(((TEMPRANO/44)*B142)*4)/15),0)</f>
        <v>79271</v>
      </c>
      <c r="H142" s="9">
        <f>ROUNDDOWN((('ASIG EXPERIENCIA'!G41)+(((TEMPRANO/44)*B142)*5)/15),0)</f>
        <v>99025</v>
      </c>
      <c r="I142" s="9">
        <f>ROUNDDOWN((('ASIG EXPERIENCIA'!H41)+(((TEMPRANO/44)*B142)*6)/15),0)</f>
        <v>118779</v>
      </c>
      <c r="J142" s="9">
        <f>ROUNDDOWN((('ASIG EXPERIENCIA'!I41)+(((TEMPRANO/44)*B142)*7)/15),0)</f>
        <v>138533</v>
      </c>
      <c r="K142" s="9">
        <f>ROUNDDOWN((('ASIG EXPERIENCIA'!J41)+(((TEMPRANO/44)*B142)*8)/15),0)</f>
        <v>158287</v>
      </c>
      <c r="L142" s="9">
        <f>ROUNDDOWN((('ASIG EXPERIENCIA'!K41)+(((TEMPRANO/44)*B142)*9)/15),0)</f>
        <v>178041</v>
      </c>
      <c r="M142" s="9">
        <f>ROUNDDOWN((('ASIG EXPERIENCIA'!L41)+(((TEMPRANO/44)*B142)*10)/15),0)</f>
        <v>197795</v>
      </c>
      <c r="N142" s="9">
        <f>ROUNDDOWN((('ASIG EXPERIENCIA'!M41)+(((TEMPRANO/44)*B142)*11)/15),0)</f>
        <v>217549</v>
      </c>
      <c r="O142" s="9">
        <f>ROUNDDOWN((('ASIG EXPERIENCIA'!N41)+(((TEMPRANO/44)*B142)*12)/15),0)</f>
        <v>237303</v>
      </c>
      <c r="P142" s="9">
        <f>ROUNDDOWN((('ASIG EXPERIENCIA'!O41)+(((TEMPRANO/44)*B142)*13)/15),0)</f>
        <v>257057</v>
      </c>
      <c r="Q142" s="9">
        <f>ROUNDDOWN((('ASIG EXPERIENCIA'!P41)+(((TEMPRANO/44)*B142)*14)/15),0)</f>
        <v>276811</v>
      </c>
      <c r="R142" s="9">
        <f>ROUNDDOWN((('ASIG EXPERIENCIA'!Q41)+(((TEMPRANO/44)*B142)*15)/15),0)</f>
        <v>296565</v>
      </c>
    </row>
    <row r="143" spans="1:18" ht="17.45" customHeight="1" thickBot="1" x14ac:dyDescent="0.3">
      <c r="A143" s="11" t="s">
        <v>8</v>
      </c>
      <c r="B143" s="13">
        <v>39</v>
      </c>
      <c r="C143" s="14">
        <f>'RMN-BRP'!B41</f>
        <v>527949.82499999995</v>
      </c>
      <c r="D143" s="9">
        <f>ROUNDDOWN((('ASIG EXPERIENCIA'!C42)+(((TEMPRANO/44)*B143)*1)/15),0)</f>
        <v>20537</v>
      </c>
      <c r="E143" s="9">
        <f>ROUNDDOWN((('ASIG EXPERIENCIA'!D42)+(((TEMPRANO/44)*B143)*2)/15),0)</f>
        <v>40811</v>
      </c>
      <c r="F143" s="9">
        <f>ROUNDDOWN((('ASIG EXPERIENCIA'!E42)+(((TEMPRANO/44)*B143)*3)/15),0)</f>
        <v>61085</v>
      </c>
      <c r="G143" s="9">
        <f>ROUNDDOWN((('ASIG EXPERIENCIA'!F42)+(((TEMPRANO/44)*B143)*4)/15),0)</f>
        <v>81358</v>
      </c>
      <c r="H143" s="9">
        <f>ROUNDDOWN((('ASIG EXPERIENCIA'!G42)+(((TEMPRANO/44)*B143)*5)/15),0)</f>
        <v>101632</v>
      </c>
      <c r="I143" s="9">
        <f>ROUNDDOWN((('ASIG EXPERIENCIA'!H42)+(((TEMPRANO/44)*B143)*6)/15),0)</f>
        <v>121906</v>
      </c>
      <c r="J143" s="9">
        <f>ROUNDDOWN((('ASIG EXPERIENCIA'!I42)+(((TEMPRANO/44)*B143)*7)/15),0)</f>
        <v>142180</v>
      </c>
      <c r="K143" s="9">
        <f>ROUNDDOWN((('ASIG EXPERIENCIA'!J42)+(((TEMPRANO/44)*B143)*8)/15),0)</f>
        <v>162453</v>
      </c>
      <c r="L143" s="9">
        <f>ROUNDDOWN((('ASIG EXPERIENCIA'!K42)+(((TEMPRANO/44)*B143)*9)/15),0)</f>
        <v>182727</v>
      </c>
      <c r="M143" s="9">
        <f>ROUNDDOWN((('ASIG EXPERIENCIA'!L42)+(((TEMPRANO/44)*B143)*10)/15),0)</f>
        <v>203001</v>
      </c>
      <c r="N143" s="9">
        <f>ROUNDDOWN((('ASIG EXPERIENCIA'!M42)+(((TEMPRANO/44)*B143)*11)/15),0)</f>
        <v>223274</v>
      </c>
      <c r="O143" s="9">
        <f>ROUNDDOWN((('ASIG EXPERIENCIA'!N42)+(((TEMPRANO/44)*B143)*12)/15),0)</f>
        <v>243548</v>
      </c>
      <c r="P143" s="9">
        <f>ROUNDDOWN((('ASIG EXPERIENCIA'!O42)+(((TEMPRANO/44)*B143)*13)/15),0)</f>
        <v>263822</v>
      </c>
      <c r="Q143" s="9">
        <f>ROUNDDOWN((('ASIG EXPERIENCIA'!P42)+(((TEMPRANO/44)*B143)*14)/15),0)</f>
        <v>284096</v>
      </c>
      <c r="R143" s="9">
        <f>ROUNDDOWN((('ASIG EXPERIENCIA'!Q42)+(((TEMPRANO/44)*B143)*15)/15),0)</f>
        <v>304369</v>
      </c>
    </row>
    <row r="144" spans="1:18" ht="17.45" customHeight="1" thickBot="1" x14ac:dyDescent="0.3">
      <c r="A144" s="11" t="s">
        <v>8</v>
      </c>
      <c r="B144" s="13">
        <v>40</v>
      </c>
      <c r="C144" s="14">
        <f>'RMN-BRP'!B42</f>
        <v>541487</v>
      </c>
      <c r="D144" s="9">
        <f>ROUNDDOWN((('ASIG EXPERIENCIA'!C43)+(((TEMPRANO/44)*B144)*1)/15),0)</f>
        <v>21064</v>
      </c>
      <c r="E144" s="9">
        <f>ROUNDDOWN((('ASIG EXPERIENCIA'!D43)+(((TEMPRANO/44)*B144)*2)/15),0)</f>
        <v>41857</v>
      </c>
      <c r="F144" s="9">
        <f>ROUNDDOWN((('ASIG EXPERIENCIA'!E43)+(((TEMPRANO/44)*B144)*3)/15),0)</f>
        <v>62651</v>
      </c>
      <c r="G144" s="9">
        <f>ROUNDDOWN((('ASIG EXPERIENCIA'!F43)+(((TEMPRANO/44)*B144)*4)/15),0)</f>
        <v>83444</v>
      </c>
      <c r="H144" s="9">
        <f>ROUNDDOWN((('ASIG EXPERIENCIA'!G43)+(((TEMPRANO/44)*B144)*5)/15),0)</f>
        <v>104238</v>
      </c>
      <c r="I144" s="9">
        <f>ROUNDDOWN((('ASIG EXPERIENCIA'!H43)+(((TEMPRANO/44)*B144)*6)/15),0)</f>
        <v>125031</v>
      </c>
      <c r="J144" s="9">
        <f>ROUNDDOWN((('ASIG EXPERIENCIA'!I43)+(((TEMPRANO/44)*B144)*7)/15),0)</f>
        <v>145825</v>
      </c>
      <c r="K144" s="9">
        <f>ROUNDDOWN((('ASIG EXPERIENCIA'!J43)+(((TEMPRANO/44)*B144)*8)/15),0)</f>
        <v>166618</v>
      </c>
      <c r="L144" s="9">
        <f>ROUNDDOWN((('ASIG EXPERIENCIA'!K43)+(((TEMPRANO/44)*B144)*9)/15),0)</f>
        <v>187412</v>
      </c>
      <c r="M144" s="9">
        <f>ROUNDDOWN((('ASIG EXPERIENCIA'!L43)+(((TEMPRANO/44)*B144)*10)/15),0)</f>
        <v>208205</v>
      </c>
      <c r="N144" s="9">
        <f>ROUNDDOWN((('ASIG EXPERIENCIA'!M43)+(((TEMPRANO/44)*B144)*11)/15),0)</f>
        <v>229000</v>
      </c>
      <c r="O144" s="9">
        <f>ROUNDDOWN((('ASIG EXPERIENCIA'!N43)+(((TEMPRANO/44)*B144)*12)/15),0)</f>
        <v>249793</v>
      </c>
      <c r="P144" s="9">
        <f>ROUNDDOWN((('ASIG EXPERIENCIA'!O43)+(((TEMPRANO/44)*B144)*13)/15),0)</f>
        <v>270587</v>
      </c>
      <c r="Q144" s="9">
        <f>ROUNDDOWN((('ASIG EXPERIENCIA'!P43)+(((TEMPRANO/44)*B144)*14)/15),0)</f>
        <v>291380</v>
      </c>
      <c r="R144" s="9">
        <f>ROUNDDOWN((('ASIG EXPERIENCIA'!Q43)+(((TEMPRANO/44)*B144)*15)/15),0)</f>
        <v>312174</v>
      </c>
    </row>
    <row r="145" spans="1:18" ht="17.45" customHeight="1" thickBot="1" x14ac:dyDescent="0.3">
      <c r="A145" s="11" t="s">
        <v>8</v>
      </c>
      <c r="B145" s="13">
        <v>41</v>
      </c>
      <c r="C145" s="14">
        <f>'RMN-BRP'!B43</f>
        <v>555024.17499999993</v>
      </c>
      <c r="D145" s="9">
        <f>ROUNDDOWN((('ASIG EXPERIENCIA'!C44)+(((TEMPRANO/44)*B145)*1)/15),0)</f>
        <v>21590</v>
      </c>
      <c r="E145" s="9">
        <f>ROUNDDOWN((('ASIG EXPERIENCIA'!D44)+(((TEMPRANO/44)*B145)*2)/15),0)</f>
        <v>42904</v>
      </c>
      <c r="F145" s="9">
        <f>ROUNDDOWN((('ASIG EXPERIENCIA'!E44)+(((TEMPRANO/44)*B145)*3)/15),0)</f>
        <v>64217</v>
      </c>
      <c r="G145" s="9">
        <f>ROUNDDOWN((('ASIG EXPERIENCIA'!F44)+(((TEMPRANO/44)*B145)*4)/15),0)</f>
        <v>85530</v>
      </c>
      <c r="H145" s="9">
        <f>ROUNDDOWN((('ASIG EXPERIENCIA'!G44)+(((TEMPRANO/44)*B145)*5)/15),0)</f>
        <v>106844</v>
      </c>
      <c r="I145" s="9">
        <f>ROUNDDOWN((('ASIG EXPERIENCIA'!H44)+(((TEMPRANO/44)*B145)*6)/15),0)</f>
        <v>128157</v>
      </c>
      <c r="J145" s="9">
        <f>ROUNDDOWN((('ASIG EXPERIENCIA'!I44)+(((TEMPRANO/44)*B145)*7)/15),0)</f>
        <v>149471</v>
      </c>
      <c r="K145" s="9">
        <f>ROUNDDOWN((('ASIG EXPERIENCIA'!J44)+(((TEMPRANO/44)*B145)*8)/15),0)</f>
        <v>170784</v>
      </c>
      <c r="L145" s="9">
        <f>ROUNDDOWN((('ASIG EXPERIENCIA'!K44)+(((TEMPRANO/44)*B145)*9)/15),0)</f>
        <v>192098</v>
      </c>
      <c r="M145" s="9">
        <f>ROUNDDOWN((('ASIG EXPERIENCIA'!L44)+(((TEMPRANO/44)*B145)*10)/15),0)</f>
        <v>213411</v>
      </c>
      <c r="N145" s="9">
        <f>ROUNDDOWN((('ASIG EXPERIENCIA'!M44)+(((TEMPRANO/44)*B145)*11)/15),0)</f>
        <v>234724</v>
      </c>
      <c r="O145" s="9">
        <f>ROUNDDOWN((('ASIG EXPERIENCIA'!N44)+(((TEMPRANO/44)*B145)*12)/15),0)</f>
        <v>256038</v>
      </c>
      <c r="P145" s="9">
        <f>ROUNDDOWN((('ASIG EXPERIENCIA'!O44)+(((TEMPRANO/44)*B145)*13)/15),0)</f>
        <v>277351</v>
      </c>
      <c r="Q145" s="9">
        <f>ROUNDDOWN((('ASIG EXPERIENCIA'!P44)+(((TEMPRANO/44)*B145)*14)/15),0)</f>
        <v>298665</v>
      </c>
      <c r="R145" s="9">
        <f>ROUNDDOWN((('ASIG EXPERIENCIA'!Q44)+(((TEMPRANO/44)*B145)*15)/15),0)</f>
        <v>319979</v>
      </c>
    </row>
    <row r="146" spans="1:18" ht="17.45" customHeight="1" thickBot="1" x14ac:dyDescent="0.3">
      <c r="A146" s="11" t="s">
        <v>8</v>
      </c>
      <c r="B146" s="13">
        <v>42</v>
      </c>
      <c r="C146" s="14">
        <f>'RMN-BRP'!B44</f>
        <v>568561.35</v>
      </c>
      <c r="D146" s="9">
        <f>ROUNDDOWN((('ASIG EXPERIENCIA'!C45)+(((TEMPRANO/44)*B146)*1)/15),0)</f>
        <v>22117</v>
      </c>
      <c r="E146" s="9">
        <f>ROUNDDOWN((('ASIG EXPERIENCIA'!D45)+(((TEMPRANO/44)*B146)*2)/15),0)</f>
        <v>43950</v>
      </c>
      <c r="F146" s="9">
        <f>ROUNDDOWN((('ASIG EXPERIENCIA'!E45)+(((TEMPRANO/44)*B146)*3)/15),0)</f>
        <v>65783</v>
      </c>
      <c r="G146" s="9">
        <f>ROUNDDOWN((('ASIG EXPERIENCIA'!F45)+(((TEMPRANO/44)*B146)*4)/15),0)</f>
        <v>87616</v>
      </c>
      <c r="H146" s="9">
        <f>ROUNDDOWN((('ASIG EXPERIENCIA'!G45)+(((TEMPRANO/44)*B146)*5)/15),0)</f>
        <v>109450</v>
      </c>
      <c r="I146" s="9">
        <f>ROUNDDOWN((('ASIG EXPERIENCIA'!H45)+(((TEMPRANO/44)*B146)*6)/15),0)</f>
        <v>131283</v>
      </c>
      <c r="J146" s="9">
        <f>ROUNDDOWN((('ASIG EXPERIENCIA'!I45)+(((TEMPRANO/44)*B146)*7)/15),0)</f>
        <v>153116</v>
      </c>
      <c r="K146" s="9">
        <f>ROUNDDOWN((('ASIG EXPERIENCIA'!J45)+(((TEMPRANO/44)*B146)*8)/15),0)</f>
        <v>174950</v>
      </c>
      <c r="L146" s="9">
        <f>ROUNDDOWN((('ASIG EXPERIENCIA'!K45)+(((TEMPRANO/44)*B146)*9)/15),0)</f>
        <v>196783</v>
      </c>
      <c r="M146" s="9">
        <f>ROUNDDOWN((('ASIG EXPERIENCIA'!L45)+(((TEMPRANO/44)*B146)*10)/15),0)</f>
        <v>218617</v>
      </c>
      <c r="N146" s="9">
        <f>ROUNDDOWN((('ASIG EXPERIENCIA'!M45)+(((TEMPRANO/44)*B146)*11)/15),0)</f>
        <v>240450</v>
      </c>
      <c r="O146" s="9">
        <f>ROUNDDOWN((('ASIG EXPERIENCIA'!N45)+(((TEMPRANO/44)*B146)*12)/15),0)</f>
        <v>262283</v>
      </c>
      <c r="P146" s="9">
        <f>ROUNDDOWN((('ASIG EXPERIENCIA'!O45)+(((TEMPRANO/44)*B146)*13)/15),0)</f>
        <v>284116</v>
      </c>
      <c r="Q146" s="9">
        <f>ROUNDDOWN((('ASIG EXPERIENCIA'!P45)+(((TEMPRANO/44)*B146)*14)/15),0)</f>
        <v>305949</v>
      </c>
      <c r="R146" s="9">
        <f>ROUNDDOWN((('ASIG EXPERIENCIA'!Q45)+(((TEMPRANO/44)*B146)*15)/15),0)</f>
        <v>327783</v>
      </c>
    </row>
    <row r="147" spans="1:18" ht="17.45" customHeight="1" thickBot="1" x14ac:dyDescent="0.3">
      <c r="A147" s="11" t="s">
        <v>8</v>
      </c>
      <c r="B147" s="13">
        <v>43</v>
      </c>
      <c r="C147" s="14">
        <f>'RMN-BRP'!B45</f>
        <v>582098.52500000002</v>
      </c>
      <c r="D147" s="9">
        <f>ROUNDDOWN((('ASIG EXPERIENCIA'!C46)+(((TEMPRANO/44)*B147)*1)/15),0)</f>
        <v>22643</v>
      </c>
      <c r="E147" s="9">
        <f>ROUNDDOWN((('ASIG EXPERIENCIA'!D46)+(((TEMPRANO/44)*B147)*2)/15),0)</f>
        <v>44996</v>
      </c>
      <c r="F147" s="9">
        <f>ROUNDDOWN((('ASIG EXPERIENCIA'!E46)+(((TEMPRANO/44)*B147)*3)/15),0)</f>
        <v>67349</v>
      </c>
      <c r="G147" s="9">
        <f>ROUNDDOWN((('ASIG EXPERIENCIA'!F46)+(((TEMPRANO/44)*B147)*4)/15),0)</f>
        <v>89703</v>
      </c>
      <c r="H147" s="9">
        <f>ROUNDDOWN((('ASIG EXPERIENCIA'!G46)+(((TEMPRANO/44)*B147)*5)/15),0)</f>
        <v>112056</v>
      </c>
      <c r="I147" s="9">
        <f>ROUNDDOWN((('ASIG EXPERIENCIA'!H46)+(((TEMPRANO/44)*B147)*6)/15),0)</f>
        <v>134409</v>
      </c>
      <c r="J147" s="9">
        <f>ROUNDDOWN((('ASIG EXPERIENCIA'!I46)+(((TEMPRANO/44)*B147)*7)/15),0)</f>
        <v>156762</v>
      </c>
      <c r="K147" s="9">
        <f>ROUNDDOWN((('ASIG EXPERIENCIA'!J46)+(((TEMPRANO/44)*B147)*8)/15),0)</f>
        <v>179116</v>
      </c>
      <c r="L147" s="9">
        <f>ROUNDDOWN((('ASIG EXPERIENCIA'!K46)+(((TEMPRANO/44)*B147)*9)/15),0)</f>
        <v>201468</v>
      </c>
      <c r="M147" s="9">
        <f>ROUNDDOWN((('ASIG EXPERIENCIA'!L46)+(((TEMPRANO/44)*B147)*10)/15),0)</f>
        <v>223821</v>
      </c>
      <c r="N147" s="9">
        <f>ROUNDDOWN((('ASIG EXPERIENCIA'!M46)+(((TEMPRANO/44)*B147)*11)/15),0)</f>
        <v>246174</v>
      </c>
      <c r="O147" s="9">
        <f>ROUNDDOWN((('ASIG EXPERIENCIA'!N46)+(((TEMPRANO/44)*B147)*12)/15),0)</f>
        <v>268528</v>
      </c>
      <c r="P147" s="9">
        <f>ROUNDDOWN((('ASIG EXPERIENCIA'!O46)+(((TEMPRANO/44)*B147)*13)/15),0)</f>
        <v>290881</v>
      </c>
      <c r="Q147" s="9">
        <f>ROUNDDOWN((('ASIG EXPERIENCIA'!P46)+(((TEMPRANO/44)*B147)*14)/15),0)</f>
        <v>313234</v>
      </c>
      <c r="R147" s="9">
        <f>ROUNDDOWN((('ASIG EXPERIENCIA'!Q46)+(((TEMPRANO/44)*B147)*15)/15),0)</f>
        <v>335587</v>
      </c>
    </row>
    <row r="148" spans="1:18" ht="17.45" customHeight="1" thickBot="1" x14ac:dyDescent="0.3">
      <c r="A148" s="11" t="s">
        <v>8</v>
      </c>
      <c r="B148" s="15">
        <v>44</v>
      </c>
      <c r="C148" s="16">
        <f>'RMN-BRP'!B46</f>
        <v>595635.69999999995</v>
      </c>
      <c r="D148" s="9">
        <f>ROUNDDOWN((('ASIG EXPERIENCIA'!C47)+(((TEMPRANO/44)*B148)*1)/15),0)</f>
        <v>23170</v>
      </c>
      <c r="E148" s="9">
        <f>ROUNDDOWN((('ASIG EXPERIENCIA'!D47)+(((TEMPRANO/44)*B148)*2)/15),0)</f>
        <v>46043</v>
      </c>
      <c r="F148" s="9">
        <f>ROUNDDOWN((('ASIG EXPERIENCIA'!E47)+(((TEMPRANO/44)*B148)*3)/15),0)</f>
        <v>68915</v>
      </c>
      <c r="G148" s="9">
        <f>ROUNDDOWN((('ASIG EXPERIENCIA'!F47)+(((TEMPRANO/44)*B148)*4)/15),0)</f>
        <v>91789</v>
      </c>
      <c r="H148" s="9">
        <f>ROUNDDOWN((('ASIG EXPERIENCIA'!G47)+(((TEMPRANO/44)*B148)*5)/15),0)</f>
        <v>114662</v>
      </c>
      <c r="I148" s="9">
        <f>ROUNDDOWN((('ASIG EXPERIENCIA'!H47)+(((TEMPRANO/44)*B148)*6)/15),0)</f>
        <v>137534</v>
      </c>
      <c r="J148" s="9">
        <f>ROUNDDOWN((('ASIG EXPERIENCIA'!I47)+(((TEMPRANO/44)*B148)*7)/15),0)</f>
        <v>160408</v>
      </c>
      <c r="K148" s="9">
        <f>ROUNDDOWN((('ASIG EXPERIENCIA'!J47)+(((TEMPRANO/44)*B148)*8)/15),0)</f>
        <v>183281</v>
      </c>
      <c r="L148" s="9">
        <f>ROUNDDOWN((('ASIG EXPERIENCIA'!K47)+(((TEMPRANO/44)*B148)*9)/15),0)</f>
        <v>206153</v>
      </c>
      <c r="M148" s="9">
        <f>ROUNDDOWN((('ASIG EXPERIENCIA'!L47)+(((TEMPRANO/44)*B148)*10)/15),0)</f>
        <v>229027</v>
      </c>
      <c r="N148" s="9">
        <f>ROUNDDOWN((('ASIG EXPERIENCIA'!M47)+(((TEMPRANO/44)*B148)*11)/15),0)</f>
        <v>251900</v>
      </c>
      <c r="O148" s="9">
        <f>ROUNDDOWN((('ASIG EXPERIENCIA'!N47)+(((TEMPRANO/44)*B148)*12)/15),0)</f>
        <v>274772</v>
      </c>
      <c r="P148" s="9">
        <f>ROUNDDOWN((('ASIG EXPERIENCIA'!O47)+(((TEMPRANO/44)*B148)*13)/15),0)</f>
        <v>297645</v>
      </c>
      <c r="Q148" s="9">
        <f>ROUNDDOWN((('ASIG EXPERIENCIA'!P47)+(((TEMPRANO/44)*B148)*14)/15),0)</f>
        <v>320519</v>
      </c>
      <c r="R148" s="9">
        <f>ROUNDDOWN((('ASIG EXPERIENCIA'!Q47)+(((TEMPRANO/44)*B148)*15)/15),0)</f>
        <v>343391</v>
      </c>
    </row>
    <row r="151" spans="1:18" ht="15.75" thickBot="1" x14ac:dyDescent="0.3"/>
    <row r="152" spans="1:18" ht="16.5" thickBot="1" x14ac:dyDescent="0.3">
      <c r="B152" s="5"/>
      <c r="C152" s="5"/>
      <c r="D152" s="146" t="s">
        <v>70</v>
      </c>
      <c r="E152" s="147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</row>
    <row r="153" spans="1:18" ht="15.75" thickBot="1" x14ac:dyDescent="0.3">
      <c r="B153" s="5"/>
      <c r="C153" s="5"/>
      <c r="D153" s="141" t="s">
        <v>5</v>
      </c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3"/>
    </row>
    <row r="154" spans="1:18" ht="17.45" customHeight="1" thickBot="1" x14ac:dyDescent="0.3">
      <c r="A154" s="26" t="s">
        <v>6</v>
      </c>
      <c r="B154" s="144" t="s">
        <v>0</v>
      </c>
      <c r="C154" s="145"/>
      <c r="D154" s="17">
        <v>1</v>
      </c>
      <c r="E154" s="18">
        <v>2</v>
      </c>
      <c r="F154" s="19">
        <v>3</v>
      </c>
      <c r="G154" s="19">
        <v>4</v>
      </c>
      <c r="H154" s="19">
        <v>5</v>
      </c>
      <c r="I154" s="19">
        <v>6</v>
      </c>
      <c r="J154" s="19">
        <v>7</v>
      </c>
      <c r="K154" s="19">
        <v>8</v>
      </c>
      <c r="L154" s="19">
        <v>9</v>
      </c>
      <c r="M154" s="19">
        <v>10</v>
      </c>
      <c r="N154" s="19">
        <v>11</v>
      </c>
      <c r="O154" s="19">
        <v>12</v>
      </c>
      <c r="P154" s="19">
        <v>13</v>
      </c>
      <c r="Q154" s="19">
        <v>14</v>
      </c>
      <c r="R154" s="20">
        <v>15</v>
      </c>
    </row>
    <row r="155" spans="1:18" ht="17.45" customHeight="1" thickBot="1" x14ac:dyDescent="0.3">
      <c r="A155" s="11" t="s">
        <v>8</v>
      </c>
      <c r="B155" s="11">
        <v>1</v>
      </c>
      <c r="C155" s="12">
        <f>'RMN-BRP'!E3</f>
        <v>14243.4</v>
      </c>
      <c r="D155" s="9">
        <f>ROUNDDOWN((('ASIG EXPERIENCIA'!C57)+(((TEMPRANO/44)*B155)*1)/15),0)</f>
        <v>550</v>
      </c>
      <c r="E155" s="9">
        <f>ROUNDDOWN((('ASIG EXPERIENCIA'!D57)+(((TEMPRANO/44)*B155)*2)/15),0)</f>
        <v>1093</v>
      </c>
      <c r="F155" s="9">
        <f>ROUNDDOWN((('ASIG EXPERIENCIA'!E57)+(((TEMPRANO/44)*B155)*3)/15),0)</f>
        <v>1637</v>
      </c>
      <c r="G155" s="9">
        <f>ROUNDDOWN((('ASIG EXPERIENCIA'!F57)+(((TEMPRANO/44)*B155)*4)/15),0)</f>
        <v>2180</v>
      </c>
      <c r="H155" s="9">
        <f>ROUNDDOWN((('ASIG EXPERIENCIA'!G57)+(((TEMPRANO/44)*B155)*5)/15),0)</f>
        <v>2723</v>
      </c>
      <c r="I155" s="9">
        <f>ROUNDDOWN((('ASIG EXPERIENCIA'!H57)+(((TEMPRANO/44)*B155)*6)/15),0)</f>
        <v>3266</v>
      </c>
      <c r="J155" s="9">
        <f>ROUNDDOWN((('ASIG EXPERIENCIA'!I57)+(((TEMPRANO/44)*B155)*7)/15),0)</f>
        <v>3810</v>
      </c>
      <c r="K155" s="9">
        <f>ROUNDDOWN((('ASIG EXPERIENCIA'!J57)+(((TEMPRANO/44)*B155)*8)/15),0)</f>
        <v>4353</v>
      </c>
      <c r="L155" s="9">
        <f>ROUNDDOWN((('ASIG EXPERIENCIA'!K57)+(((TEMPRANO/44)*B155)*9)/15),0)</f>
        <v>4896</v>
      </c>
      <c r="M155" s="9">
        <f>ROUNDDOWN((('ASIG EXPERIENCIA'!L57)+(((TEMPRANO/44)*B155)*10)/15),0)</f>
        <v>5440</v>
      </c>
      <c r="N155" s="9">
        <f>ROUNDDOWN((('ASIG EXPERIENCIA'!M57)+(((TEMPRANO/44)*B155)*11)/15),0)</f>
        <v>5983</v>
      </c>
      <c r="O155" s="9">
        <f>ROUNDDOWN((('ASIG EXPERIENCIA'!N57)+(((TEMPRANO/44)*B155)*12)/15),0)</f>
        <v>6526</v>
      </c>
      <c r="P155" s="9">
        <f>ROUNDDOWN((('ASIG EXPERIENCIA'!O57)+(((TEMPRANO/44)*B155)*13)/15),0)</f>
        <v>7070</v>
      </c>
      <c r="Q155" s="9">
        <f>ROUNDDOWN((('ASIG EXPERIENCIA'!P57)+(((TEMPRANO/44)*B155)*14)/15),0)</f>
        <v>7613</v>
      </c>
      <c r="R155" s="9">
        <f>ROUNDDOWN((('ASIG EXPERIENCIA'!Q57)+(((TEMPRANO/44)*B155)*15)/15),0)</f>
        <v>8156</v>
      </c>
    </row>
    <row r="156" spans="1:18" ht="17.45" customHeight="1" thickBot="1" x14ac:dyDescent="0.3">
      <c r="A156" s="11" t="s">
        <v>8</v>
      </c>
      <c r="B156" s="13">
        <v>2</v>
      </c>
      <c r="C156" s="14">
        <f>'RMN-BRP'!E4</f>
        <v>28486.799999999999</v>
      </c>
      <c r="D156" s="9">
        <f>ROUNDDOWN((('ASIG EXPERIENCIA'!C58)+(((TEMPRANO/44)*B156)*1)/15),0)</f>
        <v>1100</v>
      </c>
      <c r="E156" s="9">
        <f>ROUNDDOWN((('ASIG EXPERIENCIA'!D58)+(((TEMPRANO/44)*B156)*2)/15),0)</f>
        <v>2187</v>
      </c>
      <c r="F156" s="9">
        <f>ROUNDDOWN((('ASIG EXPERIENCIA'!E58)+(((TEMPRANO/44)*B156)*3)/15),0)</f>
        <v>3274</v>
      </c>
      <c r="G156" s="9">
        <f>ROUNDDOWN((('ASIG EXPERIENCIA'!F58)+(((TEMPRANO/44)*B156)*4)/15),0)</f>
        <v>4360</v>
      </c>
      <c r="H156" s="9">
        <f>ROUNDDOWN((('ASIG EXPERIENCIA'!G58)+(((TEMPRANO/44)*B156)*5)/15),0)</f>
        <v>5447</v>
      </c>
      <c r="I156" s="9">
        <f>ROUNDDOWN((('ASIG EXPERIENCIA'!H58)+(((TEMPRANO/44)*B156)*6)/15),0)</f>
        <v>6533</v>
      </c>
      <c r="J156" s="9">
        <f>ROUNDDOWN((('ASIG EXPERIENCIA'!I58)+(((TEMPRANO/44)*B156)*7)/15),0)</f>
        <v>7620</v>
      </c>
      <c r="K156" s="9">
        <f>ROUNDDOWN((('ASIG EXPERIENCIA'!J58)+(((TEMPRANO/44)*B156)*8)/15),0)</f>
        <v>8707</v>
      </c>
      <c r="L156" s="9">
        <f>ROUNDDOWN((('ASIG EXPERIENCIA'!K58)+(((TEMPRANO/44)*B156)*9)/15),0)</f>
        <v>9793</v>
      </c>
      <c r="M156" s="9">
        <f>ROUNDDOWN((('ASIG EXPERIENCIA'!L58)+(((TEMPRANO/44)*B156)*10)/15),0)</f>
        <v>10881</v>
      </c>
      <c r="N156" s="9">
        <f>ROUNDDOWN((('ASIG EXPERIENCIA'!M58)+(((TEMPRANO/44)*B156)*11)/15),0)</f>
        <v>11967</v>
      </c>
      <c r="O156" s="9">
        <f>ROUNDDOWN((('ASIG EXPERIENCIA'!N58)+(((TEMPRANO/44)*B156)*12)/15),0)</f>
        <v>13054</v>
      </c>
      <c r="P156" s="9">
        <f>ROUNDDOWN((('ASIG EXPERIENCIA'!O58)+(((TEMPRANO/44)*B156)*13)/15),0)</f>
        <v>14141</v>
      </c>
      <c r="Q156" s="9">
        <f>ROUNDDOWN((('ASIG EXPERIENCIA'!P58)+(((TEMPRANO/44)*B156)*14)/15),0)</f>
        <v>15227</v>
      </c>
      <c r="R156" s="9">
        <f>ROUNDDOWN((('ASIG EXPERIENCIA'!Q58)+(((TEMPRANO/44)*B156)*15)/15),0)</f>
        <v>16314</v>
      </c>
    </row>
    <row r="157" spans="1:18" ht="17.45" customHeight="1" thickBot="1" x14ac:dyDescent="0.3">
      <c r="A157" s="11" t="s">
        <v>8</v>
      </c>
      <c r="B157" s="13">
        <v>3</v>
      </c>
      <c r="C157" s="14">
        <f>'RMN-BRP'!E5</f>
        <v>42730.2</v>
      </c>
      <c r="D157" s="9">
        <f>ROUNDDOWN((('ASIG EXPERIENCIA'!C59)+(((TEMPRANO/44)*B157)*1)/15),0)</f>
        <v>1651</v>
      </c>
      <c r="E157" s="9">
        <f>ROUNDDOWN((('ASIG EXPERIENCIA'!D59)+(((TEMPRANO/44)*B157)*2)/15),0)</f>
        <v>3281</v>
      </c>
      <c r="F157" s="9">
        <f>ROUNDDOWN((('ASIG EXPERIENCIA'!E59)+(((TEMPRANO/44)*B157)*3)/15),0)</f>
        <v>4911</v>
      </c>
      <c r="G157" s="9">
        <f>ROUNDDOWN((('ASIG EXPERIENCIA'!F59)+(((TEMPRANO/44)*B157)*4)/15),0)</f>
        <v>6541</v>
      </c>
      <c r="H157" s="9">
        <f>ROUNDDOWN((('ASIG EXPERIENCIA'!G59)+(((TEMPRANO/44)*B157)*5)/15),0)</f>
        <v>8170</v>
      </c>
      <c r="I157" s="9">
        <f>ROUNDDOWN((('ASIG EXPERIENCIA'!H59)+(((TEMPRANO/44)*B157)*6)/15),0)</f>
        <v>9800</v>
      </c>
      <c r="J157" s="9">
        <f>ROUNDDOWN((('ASIG EXPERIENCIA'!I59)+(((TEMPRANO/44)*B157)*7)/15),0)</f>
        <v>11431</v>
      </c>
      <c r="K157" s="9">
        <f>ROUNDDOWN((('ASIG EXPERIENCIA'!J59)+(((TEMPRANO/44)*B157)*8)/15),0)</f>
        <v>13061</v>
      </c>
      <c r="L157" s="9">
        <f>ROUNDDOWN((('ASIG EXPERIENCIA'!K59)+(((TEMPRANO/44)*B157)*9)/15),0)</f>
        <v>14691</v>
      </c>
      <c r="M157" s="9">
        <f>ROUNDDOWN((('ASIG EXPERIENCIA'!L59)+(((TEMPRANO/44)*B157)*10)/15),0)</f>
        <v>16321</v>
      </c>
      <c r="N157" s="9">
        <f>ROUNDDOWN((('ASIG EXPERIENCIA'!M59)+(((TEMPRANO/44)*B157)*11)/15),0)</f>
        <v>17951</v>
      </c>
      <c r="O157" s="9">
        <f>ROUNDDOWN((('ASIG EXPERIENCIA'!N59)+(((TEMPRANO/44)*B157)*12)/15),0)</f>
        <v>19581</v>
      </c>
      <c r="P157" s="9">
        <f>ROUNDDOWN((('ASIG EXPERIENCIA'!O59)+(((TEMPRANO/44)*B157)*13)/15),0)</f>
        <v>21212</v>
      </c>
      <c r="Q157" s="9">
        <f>ROUNDDOWN((('ASIG EXPERIENCIA'!P59)+(((TEMPRANO/44)*B157)*14)/15),0)</f>
        <v>22842</v>
      </c>
      <c r="R157" s="9">
        <f>ROUNDDOWN((('ASIG EXPERIENCIA'!Q59)+(((TEMPRANO/44)*B157)*15)/15),0)</f>
        <v>24472</v>
      </c>
    </row>
    <row r="158" spans="1:18" ht="17.45" customHeight="1" thickBot="1" x14ac:dyDescent="0.3">
      <c r="A158" s="11" t="s">
        <v>8</v>
      </c>
      <c r="B158" s="13">
        <v>4</v>
      </c>
      <c r="C158" s="14">
        <f>'RMN-BRP'!E6</f>
        <v>56973.599999999999</v>
      </c>
      <c r="D158" s="9">
        <f>ROUNDDOWN((('ASIG EXPERIENCIA'!C60)+(((TEMPRANO/44)*B158)*1)/15),0)</f>
        <v>2201</v>
      </c>
      <c r="E158" s="9">
        <f>ROUNDDOWN((('ASIG EXPERIENCIA'!D60)+(((TEMPRANO/44)*B158)*2)/15),0)</f>
        <v>4374</v>
      </c>
      <c r="F158" s="9">
        <f>ROUNDDOWN((('ASIG EXPERIENCIA'!E60)+(((TEMPRANO/44)*B158)*3)/15),0)</f>
        <v>6548</v>
      </c>
      <c r="G158" s="9">
        <f>ROUNDDOWN((('ASIG EXPERIENCIA'!F60)+(((TEMPRANO/44)*B158)*4)/15),0)</f>
        <v>8721</v>
      </c>
      <c r="H158" s="9">
        <f>ROUNDDOWN((('ASIG EXPERIENCIA'!G60)+(((TEMPRANO/44)*B158)*5)/15),0)</f>
        <v>10895</v>
      </c>
      <c r="I158" s="9">
        <f>ROUNDDOWN((('ASIG EXPERIENCIA'!H60)+(((TEMPRANO/44)*B158)*6)/15),0)</f>
        <v>13068</v>
      </c>
      <c r="J158" s="9">
        <f>ROUNDDOWN((('ASIG EXPERIENCIA'!I60)+(((TEMPRANO/44)*B158)*7)/15),0)</f>
        <v>15242</v>
      </c>
      <c r="K158" s="9">
        <f>ROUNDDOWN((('ASIG EXPERIENCIA'!J60)+(((TEMPRANO/44)*B158)*8)/15),0)</f>
        <v>17415</v>
      </c>
      <c r="L158" s="9">
        <f>ROUNDDOWN((('ASIG EXPERIENCIA'!K60)+(((TEMPRANO/44)*B158)*9)/15),0)</f>
        <v>19588</v>
      </c>
      <c r="M158" s="9">
        <f>ROUNDDOWN((('ASIG EXPERIENCIA'!L60)+(((TEMPRANO/44)*B158)*10)/15),0)</f>
        <v>21762</v>
      </c>
      <c r="N158" s="9">
        <f>ROUNDDOWN((('ASIG EXPERIENCIA'!M60)+(((TEMPRANO/44)*B158)*11)/15),0)</f>
        <v>23935</v>
      </c>
      <c r="O158" s="9">
        <f>ROUNDDOWN((('ASIG EXPERIENCIA'!N60)+(((TEMPRANO/44)*B158)*12)/15),0)</f>
        <v>26109</v>
      </c>
      <c r="P158" s="9">
        <f>ROUNDDOWN((('ASIG EXPERIENCIA'!O60)+(((TEMPRANO/44)*B158)*13)/15),0)</f>
        <v>28282</v>
      </c>
      <c r="Q158" s="9">
        <f>ROUNDDOWN((('ASIG EXPERIENCIA'!P60)+(((TEMPRANO/44)*B158)*14)/15),0)</f>
        <v>30455</v>
      </c>
      <c r="R158" s="9">
        <f>ROUNDDOWN((('ASIG EXPERIENCIA'!Q60)+(((TEMPRANO/44)*B158)*15)/15),0)</f>
        <v>32629</v>
      </c>
    </row>
    <row r="159" spans="1:18" ht="17.45" customHeight="1" thickBot="1" x14ac:dyDescent="0.3">
      <c r="A159" s="11" t="s">
        <v>8</v>
      </c>
      <c r="B159" s="13">
        <v>5</v>
      </c>
      <c r="C159" s="14">
        <f>'RMN-BRP'!E7</f>
        <v>71217</v>
      </c>
      <c r="D159" s="9">
        <f>ROUNDDOWN((('ASIG EXPERIENCIA'!C61)+(((TEMPRANO/44)*B159)*1)/15),0)</f>
        <v>2752</v>
      </c>
      <c r="E159" s="9">
        <f>ROUNDDOWN((('ASIG EXPERIENCIA'!D61)+(((TEMPRANO/44)*B159)*2)/15),0)</f>
        <v>5468</v>
      </c>
      <c r="F159" s="9">
        <f>ROUNDDOWN((('ASIG EXPERIENCIA'!E61)+(((TEMPRANO/44)*B159)*3)/15),0)</f>
        <v>8185</v>
      </c>
      <c r="G159" s="9">
        <f>ROUNDDOWN((('ASIG EXPERIENCIA'!F61)+(((TEMPRANO/44)*B159)*4)/15),0)</f>
        <v>10902</v>
      </c>
      <c r="H159" s="9">
        <f>ROUNDDOWN((('ASIG EXPERIENCIA'!G61)+(((TEMPRANO/44)*B159)*5)/15),0)</f>
        <v>13619</v>
      </c>
      <c r="I159" s="9">
        <f>ROUNDDOWN((('ASIG EXPERIENCIA'!H61)+(((TEMPRANO/44)*B159)*6)/15),0)</f>
        <v>16335</v>
      </c>
      <c r="J159" s="9">
        <f>ROUNDDOWN((('ASIG EXPERIENCIA'!I61)+(((TEMPRANO/44)*B159)*7)/15),0)</f>
        <v>19052</v>
      </c>
      <c r="K159" s="9">
        <f>ROUNDDOWN((('ASIG EXPERIENCIA'!J61)+(((TEMPRANO/44)*B159)*8)/15),0)</f>
        <v>21769</v>
      </c>
      <c r="L159" s="9">
        <f>ROUNDDOWN((('ASIG EXPERIENCIA'!K61)+(((TEMPRANO/44)*B159)*9)/15),0)</f>
        <v>24486</v>
      </c>
      <c r="M159" s="9">
        <f>ROUNDDOWN((('ASIG EXPERIENCIA'!L61)+(((TEMPRANO/44)*B159)*10)/15),0)</f>
        <v>27202</v>
      </c>
      <c r="N159" s="9">
        <f>ROUNDDOWN((('ASIG EXPERIENCIA'!M61)+(((TEMPRANO/44)*B159)*11)/15),0)</f>
        <v>29919</v>
      </c>
      <c r="O159" s="9">
        <f>ROUNDDOWN((('ASIG EXPERIENCIA'!N61)+(((TEMPRANO/44)*B159)*12)/15),0)</f>
        <v>32636</v>
      </c>
      <c r="P159" s="9">
        <f>ROUNDDOWN((('ASIG EXPERIENCIA'!O61)+(((TEMPRANO/44)*B159)*13)/15),0)</f>
        <v>35353</v>
      </c>
      <c r="Q159" s="9">
        <f>ROUNDDOWN((('ASIG EXPERIENCIA'!P61)+(((TEMPRANO/44)*B159)*14)/15),0)</f>
        <v>38069</v>
      </c>
      <c r="R159" s="9">
        <f>ROUNDDOWN((('ASIG EXPERIENCIA'!Q61)+(((TEMPRANO/44)*B159)*15)/15),0)</f>
        <v>40786</v>
      </c>
    </row>
    <row r="160" spans="1:18" ht="17.45" customHeight="1" thickBot="1" x14ac:dyDescent="0.3">
      <c r="A160" s="11" t="s">
        <v>8</v>
      </c>
      <c r="B160" s="13">
        <v>6</v>
      </c>
      <c r="C160" s="14">
        <f>'RMN-BRP'!E8</f>
        <v>85460.4</v>
      </c>
      <c r="D160" s="9">
        <f>ROUNDDOWN((('ASIG EXPERIENCIA'!C62)+(((TEMPRANO/44)*B160)*1)/15),0)</f>
        <v>3302</v>
      </c>
      <c r="E160" s="9">
        <f>ROUNDDOWN((('ASIG EXPERIENCIA'!D62)+(((TEMPRANO/44)*B160)*2)/15),0)</f>
        <v>6562</v>
      </c>
      <c r="F160" s="9">
        <f>ROUNDDOWN((('ASIG EXPERIENCIA'!E62)+(((TEMPRANO/44)*B160)*3)/15),0)</f>
        <v>9822</v>
      </c>
      <c r="G160" s="9">
        <f>ROUNDDOWN((('ASIG EXPERIENCIA'!F62)+(((TEMPRANO/44)*B160)*4)/15),0)</f>
        <v>13083</v>
      </c>
      <c r="H160" s="9">
        <f>ROUNDDOWN((('ASIG EXPERIENCIA'!G62)+(((TEMPRANO/44)*B160)*5)/15),0)</f>
        <v>16342</v>
      </c>
      <c r="I160" s="9">
        <f>ROUNDDOWN((('ASIG EXPERIENCIA'!H62)+(((TEMPRANO/44)*B160)*6)/15),0)</f>
        <v>19602</v>
      </c>
      <c r="J160" s="9">
        <f>ROUNDDOWN((('ASIG EXPERIENCIA'!I62)+(((TEMPRANO/44)*B160)*7)/15),0)</f>
        <v>22863</v>
      </c>
      <c r="K160" s="9">
        <f>ROUNDDOWN((('ASIG EXPERIENCIA'!J62)+(((TEMPRANO/44)*B160)*8)/15),0)</f>
        <v>26123</v>
      </c>
      <c r="L160" s="9">
        <f>ROUNDDOWN((('ASIG EXPERIENCIA'!K62)+(((TEMPRANO/44)*B160)*9)/15),0)</f>
        <v>29383</v>
      </c>
      <c r="M160" s="9">
        <f>ROUNDDOWN((('ASIG EXPERIENCIA'!L62)+(((TEMPRANO/44)*B160)*10)/15),0)</f>
        <v>32644</v>
      </c>
      <c r="N160" s="9">
        <f>ROUNDDOWN((('ASIG EXPERIENCIA'!M62)+(((TEMPRANO/44)*B160)*11)/15),0)</f>
        <v>35903</v>
      </c>
      <c r="O160" s="9">
        <f>ROUNDDOWN((('ASIG EXPERIENCIA'!N62)+(((TEMPRANO/44)*B160)*12)/15),0)</f>
        <v>39163</v>
      </c>
      <c r="P160" s="9">
        <f>ROUNDDOWN((('ASIG EXPERIENCIA'!O62)+(((TEMPRANO/44)*B160)*13)/15),0)</f>
        <v>42424</v>
      </c>
      <c r="Q160" s="9">
        <f>ROUNDDOWN((('ASIG EXPERIENCIA'!P62)+(((TEMPRANO/44)*B160)*14)/15),0)</f>
        <v>45684</v>
      </c>
      <c r="R160" s="9">
        <f>ROUNDDOWN((('ASIG EXPERIENCIA'!Q62)+(((TEMPRANO/44)*B160)*15)/15),0)</f>
        <v>48944</v>
      </c>
    </row>
    <row r="161" spans="1:18" ht="17.45" customHeight="1" thickBot="1" x14ac:dyDescent="0.3">
      <c r="A161" s="11" t="s">
        <v>8</v>
      </c>
      <c r="B161" s="13">
        <v>7</v>
      </c>
      <c r="C161" s="14">
        <f>'RMN-BRP'!E9</f>
        <v>99703.8</v>
      </c>
      <c r="D161" s="9">
        <f>ROUNDDOWN((('ASIG EXPERIENCIA'!C63)+(((TEMPRANO/44)*B161)*1)/15),0)</f>
        <v>3852</v>
      </c>
      <c r="E161" s="9">
        <f>ROUNDDOWN((('ASIG EXPERIENCIA'!D63)+(((TEMPRANO/44)*B161)*2)/15),0)</f>
        <v>7656</v>
      </c>
      <c r="F161" s="9">
        <f>ROUNDDOWN((('ASIG EXPERIENCIA'!E63)+(((TEMPRANO/44)*B161)*3)/15),0)</f>
        <v>11460</v>
      </c>
      <c r="G161" s="9">
        <f>ROUNDDOWN((('ASIG EXPERIENCIA'!F63)+(((TEMPRANO/44)*B161)*4)/15),0)</f>
        <v>15263</v>
      </c>
      <c r="H161" s="9">
        <f>ROUNDDOWN((('ASIG EXPERIENCIA'!G63)+(((TEMPRANO/44)*B161)*5)/15),0)</f>
        <v>19066</v>
      </c>
      <c r="I161" s="9">
        <f>ROUNDDOWN((('ASIG EXPERIENCIA'!H63)+(((TEMPRANO/44)*B161)*6)/15),0)</f>
        <v>22870</v>
      </c>
      <c r="J161" s="9">
        <f>ROUNDDOWN((('ASIG EXPERIENCIA'!I63)+(((TEMPRANO/44)*B161)*7)/15),0)</f>
        <v>26673</v>
      </c>
      <c r="K161" s="9">
        <f>ROUNDDOWN((('ASIG EXPERIENCIA'!J63)+(((TEMPRANO/44)*B161)*8)/15),0)</f>
        <v>30476</v>
      </c>
      <c r="L161" s="9">
        <f>ROUNDDOWN((('ASIG EXPERIENCIA'!K63)+(((TEMPRANO/44)*B161)*9)/15),0)</f>
        <v>34281</v>
      </c>
      <c r="M161" s="9">
        <f>ROUNDDOWN((('ASIG EXPERIENCIA'!L63)+(((TEMPRANO/44)*B161)*10)/15),0)</f>
        <v>38084</v>
      </c>
      <c r="N161" s="9">
        <f>ROUNDDOWN((('ASIG EXPERIENCIA'!M63)+(((TEMPRANO/44)*B161)*11)/15),0)</f>
        <v>41888</v>
      </c>
      <c r="O161" s="9">
        <f>ROUNDDOWN((('ASIG EXPERIENCIA'!N63)+(((TEMPRANO/44)*B161)*12)/15),0)</f>
        <v>45691</v>
      </c>
      <c r="P161" s="9">
        <f>ROUNDDOWN((('ASIG EXPERIENCIA'!O63)+(((TEMPRANO/44)*B161)*13)/15),0)</f>
        <v>49494</v>
      </c>
      <c r="Q161" s="9">
        <f>ROUNDDOWN((('ASIG EXPERIENCIA'!P63)+(((TEMPRANO/44)*B161)*14)/15),0)</f>
        <v>53298</v>
      </c>
      <c r="R161" s="9">
        <f>ROUNDDOWN((('ASIG EXPERIENCIA'!Q63)+(((TEMPRANO/44)*B161)*15)/15),0)</f>
        <v>57101</v>
      </c>
    </row>
    <row r="162" spans="1:18" ht="17.45" customHeight="1" thickBot="1" x14ac:dyDescent="0.3">
      <c r="A162" s="11" t="s">
        <v>8</v>
      </c>
      <c r="B162" s="13">
        <v>8</v>
      </c>
      <c r="C162" s="14">
        <f>'RMN-BRP'!E10</f>
        <v>113947.2</v>
      </c>
      <c r="D162" s="9">
        <f>ROUNDDOWN((('ASIG EXPERIENCIA'!C64)+(((TEMPRANO/44)*B162)*1)/15),0)</f>
        <v>4403</v>
      </c>
      <c r="E162" s="9">
        <f>ROUNDDOWN((('ASIG EXPERIENCIA'!D64)+(((TEMPRANO/44)*B162)*2)/15),0)</f>
        <v>8749</v>
      </c>
      <c r="F162" s="9">
        <f>ROUNDDOWN((('ASIG EXPERIENCIA'!E64)+(((TEMPRANO/44)*B162)*3)/15),0)</f>
        <v>13097</v>
      </c>
      <c r="G162" s="9">
        <f>ROUNDDOWN((('ASIG EXPERIENCIA'!F64)+(((TEMPRANO/44)*B162)*4)/15),0)</f>
        <v>17443</v>
      </c>
      <c r="H162" s="9">
        <f>ROUNDDOWN((('ASIG EXPERIENCIA'!G64)+(((TEMPRANO/44)*B162)*5)/15),0)</f>
        <v>21791</v>
      </c>
      <c r="I162" s="9">
        <f>ROUNDDOWN((('ASIG EXPERIENCIA'!H64)+(((TEMPRANO/44)*B162)*6)/15),0)</f>
        <v>26137</v>
      </c>
      <c r="J162" s="9">
        <f>ROUNDDOWN((('ASIG EXPERIENCIA'!I64)+(((TEMPRANO/44)*B162)*7)/15),0)</f>
        <v>30484</v>
      </c>
      <c r="K162" s="9">
        <f>ROUNDDOWN((('ASIG EXPERIENCIA'!J64)+(((TEMPRANO/44)*B162)*8)/15),0)</f>
        <v>34831</v>
      </c>
      <c r="L162" s="9">
        <f>ROUNDDOWN((('ASIG EXPERIENCIA'!K64)+(((TEMPRANO/44)*B162)*9)/15),0)</f>
        <v>39177</v>
      </c>
      <c r="M162" s="9">
        <f>ROUNDDOWN((('ASIG EXPERIENCIA'!L64)+(((TEMPRANO/44)*B162)*10)/15),0)</f>
        <v>43525</v>
      </c>
      <c r="N162" s="9">
        <f>ROUNDDOWN((('ASIG EXPERIENCIA'!M64)+(((TEMPRANO/44)*B162)*11)/15),0)</f>
        <v>47871</v>
      </c>
      <c r="O162" s="9">
        <f>ROUNDDOWN((('ASIG EXPERIENCIA'!N64)+(((TEMPRANO/44)*B162)*12)/15),0)</f>
        <v>52219</v>
      </c>
      <c r="P162" s="9">
        <f>ROUNDDOWN((('ASIG EXPERIENCIA'!O64)+(((TEMPRANO/44)*B162)*13)/15),0)</f>
        <v>56565</v>
      </c>
      <c r="Q162" s="9">
        <f>ROUNDDOWN((('ASIG EXPERIENCIA'!P64)+(((TEMPRANO/44)*B162)*14)/15),0)</f>
        <v>60912</v>
      </c>
      <c r="R162" s="9">
        <f>ROUNDDOWN((('ASIG EXPERIENCIA'!Q64)+(((TEMPRANO/44)*B162)*15)/15),0)</f>
        <v>65259</v>
      </c>
    </row>
    <row r="163" spans="1:18" ht="17.45" customHeight="1" thickBot="1" x14ac:dyDescent="0.3">
      <c r="A163" s="11" t="s">
        <v>8</v>
      </c>
      <c r="B163" s="13">
        <v>9</v>
      </c>
      <c r="C163" s="14">
        <f>'RMN-BRP'!E11</f>
        <v>128190.59999999999</v>
      </c>
      <c r="D163" s="9">
        <f>ROUNDDOWN((('ASIG EXPERIENCIA'!C65)+(((TEMPRANO/44)*B163)*1)/15),0)</f>
        <v>4953</v>
      </c>
      <c r="E163" s="9">
        <f>ROUNDDOWN((('ASIG EXPERIENCIA'!D65)+(((TEMPRANO/44)*B163)*2)/15),0)</f>
        <v>9843</v>
      </c>
      <c r="F163" s="9">
        <f>ROUNDDOWN((('ASIG EXPERIENCIA'!E65)+(((TEMPRANO/44)*B163)*3)/15),0)</f>
        <v>14734</v>
      </c>
      <c r="G163" s="9">
        <f>ROUNDDOWN((('ASIG EXPERIENCIA'!F65)+(((TEMPRANO/44)*B163)*4)/15),0)</f>
        <v>19624</v>
      </c>
      <c r="H163" s="9">
        <f>ROUNDDOWN((('ASIG EXPERIENCIA'!G65)+(((TEMPRANO/44)*B163)*5)/15),0)</f>
        <v>24514</v>
      </c>
      <c r="I163" s="9">
        <f>ROUNDDOWN((('ASIG EXPERIENCIA'!H65)+(((TEMPRANO/44)*B163)*6)/15),0)</f>
        <v>29404</v>
      </c>
      <c r="J163" s="9">
        <f>ROUNDDOWN((('ASIG EXPERIENCIA'!I65)+(((TEMPRANO/44)*B163)*7)/15),0)</f>
        <v>34295</v>
      </c>
      <c r="K163" s="9">
        <f>ROUNDDOWN((('ASIG EXPERIENCIA'!J65)+(((TEMPRANO/44)*B163)*8)/15),0)</f>
        <v>39185</v>
      </c>
      <c r="L163" s="9">
        <f>ROUNDDOWN((('ASIG EXPERIENCIA'!K65)+(((TEMPRANO/44)*B163)*9)/15),0)</f>
        <v>44075</v>
      </c>
      <c r="M163" s="9">
        <f>ROUNDDOWN((('ASIG EXPERIENCIA'!L65)+(((TEMPRANO/44)*B163)*10)/15),0)</f>
        <v>48965</v>
      </c>
      <c r="N163" s="9">
        <f>ROUNDDOWN((('ASIG EXPERIENCIA'!M65)+(((TEMPRANO/44)*B163)*11)/15),0)</f>
        <v>53856</v>
      </c>
      <c r="O163" s="9">
        <f>ROUNDDOWN((('ASIG EXPERIENCIA'!N65)+(((TEMPRANO/44)*B163)*12)/15),0)</f>
        <v>58746</v>
      </c>
      <c r="P163" s="9">
        <f>ROUNDDOWN((('ASIG EXPERIENCIA'!O65)+(((TEMPRANO/44)*B163)*13)/15),0)</f>
        <v>63636</v>
      </c>
      <c r="Q163" s="9">
        <f>ROUNDDOWN((('ASIG EXPERIENCIA'!P65)+(((TEMPRANO/44)*B163)*14)/15),0)</f>
        <v>68526</v>
      </c>
      <c r="R163" s="9">
        <f>ROUNDDOWN((('ASIG EXPERIENCIA'!Q65)+(((TEMPRANO/44)*B163)*15)/15),0)</f>
        <v>73417</v>
      </c>
    </row>
    <row r="164" spans="1:18" ht="17.45" customHeight="1" thickBot="1" x14ac:dyDescent="0.3">
      <c r="A164" s="11" t="s">
        <v>8</v>
      </c>
      <c r="B164" s="13">
        <v>10</v>
      </c>
      <c r="C164" s="14">
        <f>'RMN-BRP'!E12</f>
        <v>142434</v>
      </c>
      <c r="D164" s="9">
        <f>ROUNDDOWN((('ASIG EXPERIENCIA'!C66)+(((TEMPRANO/44)*B164)*1)/15),0)</f>
        <v>5504</v>
      </c>
      <c r="E164" s="9">
        <f>ROUNDDOWN((('ASIG EXPERIENCIA'!D66)+(((TEMPRANO/44)*B164)*2)/15),0)</f>
        <v>10938</v>
      </c>
      <c r="F164" s="9">
        <f>ROUNDDOWN((('ASIG EXPERIENCIA'!E66)+(((TEMPRANO/44)*B164)*3)/15),0)</f>
        <v>16371</v>
      </c>
      <c r="G164" s="9">
        <f>ROUNDDOWN((('ASIG EXPERIENCIA'!F66)+(((TEMPRANO/44)*B164)*4)/15),0)</f>
        <v>21805</v>
      </c>
      <c r="H164" s="9">
        <f>ROUNDDOWN((('ASIG EXPERIENCIA'!G66)+(((TEMPRANO/44)*B164)*5)/15),0)</f>
        <v>27238</v>
      </c>
      <c r="I164" s="9">
        <f>ROUNDDOWN((('ASIG EXPERIENCIA'!H66)+(((TEMPRANO/44)*B164)*6)/15),0)</f>
        <v>32672</v>
      </c>
      <c r="J164" s="9">
        <f>ROUNDDOWN((('ASIG EXPERIENCIA'!I66)+(((TEMPRANO/44)*B164)*7)/15),0)</f>
        <v>38105</v>
      </c>
      <c r="K164" s="9">
        <f>ROUNDDOWN((('ASIG EXPERIENCIA'!J66)+(((TEMPRANO/44)*B164)*8)/15),0)</f>
        <v>43539</v>
      </c>
      <c r="L164" s="9">
        <f>ROUNDDOWN((('ASIG EXPERIENCIA'!K66)+(((TEMPRANO/44)*B164)*9)/15),0)</f>
        <v>48972</v>
      </c>
      <c r="M164" s="9">
        <f>ROUNDDOWN((('ASIG EXPERIENCIA'!L66)+(((TEMPRANO/44)*B164)*10)/15),0)</f>
        <v>54406</v>
      </c>
      <c r="N164" s="9">
        <f>ROUNDDOWN((('ASIG EXPERIENCIA'!M66)+(((TEMPRANO/44)*B164)*11)/15),0)</f>
        <v>59839</v>
      </c>
      <c r="O164" s="9">
        <f>ROUNDDOWN((('ASIG EXPERIENCIA'!N66)+(((TEMPRANO/44)*B164)*12)/15),0)</f>
        <v>65273</v>
      </c>
      <c r="P164" s="9">
        <f>ROUNDDOWN((('ASIG EXPERIENCIA'!O66)+(((TEMPRANO/44)*B164)*13)/15),0)</f>
        <v>70706</v>
      </c>
      <c r="Q164" s="9">
        <f>ROUNDDOWN((('ASIG EXPERIENCIA'!P66)+(((TEMPRANO/44)*B164)*14)/15),0)</f>
        <v>76140</v>
      </c>
      <c r="R164" s="9">
        <f>ROUNDDOWN((('ASIG EXPERIENCIA'!Q66)+(((TEMPRANO/44)*B164)*15)/15),0)</f>
        <v>81574</v>
      </c>
    </row>
    <row r="165" spans="1:18" ht="17.45" customHeight="1" thickBot="1" x14ac:dyDescent="0.3">
      <c r="A165" s="11" t="s">
        <v>8</v>
      </c>
      <c r="B165" s="13">
        <v>11</v>
      </c>
      <c r="C165" s="14">
        <f>'RMN-BRP'!E13</f>
        <v>156677.4</v>
      </c>
      <c r="D165" s="9">
        <f>ROUNDDOWN((('ASIG EXPERIENCIA'!C67)+(((TEMPRANO/44)*B165)*1)/15),0)</f>
        <v>6054</v>
      </c>
      <c r="E165" s="9">
        <f>ROUNDDOWN((('ASIG EXPERIENCIA'!D67)+(((TEMPRANO/44)*B165)*2)/15),0)</f>
        <v>12032</v>
      </c>
      <c r="F165" s="9">
        <f>ROUNDDOWN((('ASIG EXPERIENCIA'!E67)+(((TEMPRANO/44)*B165)*3)/15),0)</f>
        <v>18008</v>
      </c>
      <c r="G165" s="9">
        <f>ROUNDDOWN((('ASIG EXPERIENCIA'!F67)+(((TEMPRANO/44)*B165)*4)/15),0)</f>
        <v>23985</v>
      </c>
      <c r="H165" s="9">
        <f>ROUNDDOWN((('ASIG EXPERIENCIA'!G67)+(((TEMPRANO/44)*B165)*5)/15),0)</f>
        <v>29962</v>
      </c>
      <c r="I165" s="9">
        <f>ROUNDDOWN((('ASIG EXPERIENCIA'!H67)+(((TEMPRANO/44)*B165)*6)/15),0)</f>
        <v>35939</v>
      </c>
      <c r="J165" s="9">
        <f>ROUNDDOWN((('ASIG EXPERIENCIA'!I67)+(((TEMPRANO/44)*B165)*7)/15),0)</f>
        <v>41916</v>
      </c>
      <c r="K165" s="9">
        <f>ROUNDDOWN((('ASIG EXPERIENCIA'!J67)+(((TEMPRANO/44)*B165)*8)/15),0)</f>
        <v>47893</v>
      </c>
      <c r="L165" s="9">
        <f>ROUNDDOWN((('ASIG EXPERIENCIA'!K67)+(((TEMPRANO/44)*B165)*9)/15),0)</f>
        <v>53870</v>
      </c>
      <c r="M165" s="9">
        <f>ROUNDDOWN((('ASIG EXPERIENCIA'!L67)+(((TEMPRANO/44)*B165)*10)/15),0)</f>
        <v>59846</v>
      </c>
      <c r="N165" s="9">
        <f>ROUNDDOWN((('ASIG EXPERIENCIA'!M67)+(((TEMPRANO/44)*B165)*11)/15),0)</f>
        <v>65824</v>
      </c>
      <c r="O165" s="9">
        <f>ROUNDDOWN((('ASIG EXPERIENCIA'!N67)+(((TEMPRANO/44)*B165)*12)/15),0)</f>
        <v>71800</v>
      </c>
      <c r="P165" s="9">
        <f>ROUNDDOWN((('ASIG EXPERIENCIA'!O67)+(((TEMPRANO/44)*B165)*13)/15),0)</f>
        <v>77777</v>
      </c>
      <c r="Q165" s="9">
        <f>ROUNDDOWN((('ASIG EXPERIENCIA'!P67)+(((TEMPRANO/44)*B165)*14)/15),0)</f>
        <v>83755</v>
      </c>
      <c r="R165" s="9">
        <f>ROUNDDOWN((('ASIG EXPERIENCIA'!Q67)+(((TEMPRANO/44)*B165)*15)/15),0)</f>
        <v>89731</v>
      </c>
    </row>
    <row r="166" spans="1:18" ht="17.45" customHeight="1" thickBot="1" x14ac:dyDescent="0.3">
      <c r="A166" s="11" t="s">
        <v>8</v>
      </c>
      <c r="B166" s="13">
        <v>12</v>
      </c>
      <c r="C166" s="14">
        <f>'RMN-BRP'!E14</f>
        <v>170920.8</v>
      </c>
      <c r="D166" s="9">
        <f>ROUNDDOWN((('ASIG EXPERIENCIA'!C68)+(((TEMPRANO/44)*B166)*1)/15),0)</f>
        <v>6605</v>
      </c>
      <c r="E166" s="9">
        <f>ROUNDDOWN((('ASIG EXPERIENCIA'!D68)+(((TEMPRANO/44)*B166)*2)/15),0)</f>
        <v>13125</v>
      </c>
      <c r="F166" s="9">
        <f>ROUNDDOWN((('ASIG EXPERIENCIA'!E68)+(((TEMPRANO/44)*B166)*3)/15),0)</f>
        <v>19645</v>
      </c>
      <c r="G166" s="9">
        <f>ROUNDDOWN((('ASIG EXPERIENCIA'!F68)+(((TEMPRANO/44)*B166)*4)/15),0)</f>
        <v>26166</v>
      </c>
      <c r="H166" s="9">
        <f>ROUNDDOWN((('ASIG EXPERIENCIA'!G68)+(((TEMPRANO/44)*B166)*5)/15),0)</f>
        <v>32686</v>
      </c>
      <c r="I166" s="9">
        <f>ROUNDDOWN((('ASIG EXPERIENCIA'!H68)+(((TEMPRANO/44)*B166)*6)/15),0)</f>
        <v>39206</v>
      </c>
      <c r="J166" s="9">
        <f>ROUNDDOWN((('ASIG EXPERIENCIA'!I68)+(((TEMPRANO/44)*B166)*7)/15),0)</f>
        <v>45727</v>
      </c>
      <c r="K166" s="9">
        <f>ROUNDDOWN((('ASIG EXPERIENCIA'!J68)+(((TEMPRANO/44)*B166)*8)/15),0)</f>
        <v>52247</v>
      </c>
      <c r="L166" s="9">
        <f>ROUNDDOWN((('ASIG EXPERIENCIA'!K68)+(((TEMPRANO/44)*B166)*9)/15),0)</f>
        <v>58767</v>
      </c>
      <c r="M166" s="9">
        <f>ROUNDDOWN((('ASIG EXPERIENCIA'!L68)+(((TEMPRANO/44)*B166)*10)/15),0)</f>
        <v>65288</v>
      </c>
      <c r="N166" s="9">
        <f>ROUNDDOWN((('ASIG EXPERIENCIA'!M68)+(((TEMPRANO/44)*B166)*11)/15),0)</f>
        <v>71807</v>
      </c>
      <c r="O166" s="9">
        <f>ROUNDDOWN((('ASIG EXPERIENCIA'!N68)+(((TEMPRANO/44)*B166)*12)/15),0)</f>
        <v>78328</v>
      </c>
      <c r="P166" s="9">
        <f>ROUNDDOWN((('ASIG EXPERIENCIA'!O68)+(((TEMPRANO/44)*B166)*13)/15),0)</f>
        <v>84849</v>
      </c>
      <c r="Q166" s="9">
        <f>ROUNDDOWN((('ASIG EXPERIENCIA'!P68)+(((TEMPRANO/44)*B166)*14)/15),0)</f>
        <v>91368</v>
      </c>
      <c r="R166" s="9">
        <f>ROUNDDOWN((('ASIG EXPERIENCIA'!Q68)+(((TEMPRANO/44)*B166)*15)/15),0)</f>
        <v>97889</v>
      </c>
    </row>
    <row r="167" spans="1:18" ht="17.45" customHeight="1" thickBot="1" x14ac:dyDescent="0.3">
      <c r="A167" s="11" t="s">
        <v>8</v>
      </c>
      <c r="B167" s="13">
        <v>13</v>
      </c>
      <c r="C167" s="14">
        <f>'RMN-BRP'!E15</f>
        <v>185164.19999999998</v>
      </c>
      <c r="D167" s="9">
        <f>ROUNDDOWN((('ASIG EXPERIENCIA'!C69)+(((TEMPRANO/44)*B167)*1)/15),0)</f>
        <v>7155</v>
      </c>
      <c r="E167" s="9">
        <f>ROUNDDOWN((('ASIG EXPERIENCIA'!D69)+(((TEMPRANO/44)*B167)*2)/15),0)</f>
        <v>14219</v>
      </c>
      <c r="F167" s="9">
        <f>ROUNDDOWN((('ASIG EXPERIENCIA'!E69)+(((TEMPRANO/44)*B167)*3)/15),0)</f>
        <v>21283</v>
      </c>
      <c r="G167" s="9">
        <f>ROUNDDOWN((('ASIG EXPERIENCIA'!F69)+(((TEMPRANO/44)*B167)*4)/15),0)</f>
        <v>28346</v>
      </c>
      <c r="H167" s="9">
        <f>ROUNDDOWN((('ASIG EXPERIENCIA'!G69)+(((TEMPRANO/44)*B167)*5)/15),0)</f>
        <v>35410</v>
      </c>
      <c r="I167" s="9">
        <f>ROUNDDOWN((('ASIG EXPERIENCIA'!H69)+(((TEMPRANO/44)*B167)*6)/15),0)</f>
        <v>42474</v>
      </c>
      <c r="J167" s="9">
        <f>ROUNDDOWN((('ASIG EXPERIENCIA'!I69)+(((TEMPRANO/44)*B167)*7)/15),0)</f>
        <v>49537</v>
      </c>
      <c r="K167" s="9">
        <f>ROUNDDOWN((('ASIG EXPERIENCIA'!J69)+(((TEMPRANO/44)*B167)*8)/15),0)</f>
        <v>56601</v>
      </c>
      <c r="L167" s="9">
        <f>ROUNDDOWN((('ASIG EXPERIENCIA'!K69)+(((TEMPRANO/44)*B167)*9)/15),0)</f>
        <v>63665</v>
      </c>
      <c r="M167" s="9">
        <f>ROUNDDOWN((('ASIG EXPERIENCIA'!L69)+(((TEMPRANO/44)*B167)*10)/15),0)</f>
        <v>70728</v>
      </c>
      <c r="N167" s="9">
        <f>ROUNDDOWN((('ASIG EXPERIENCIA'!M69)+(((TEMPRANO/44)*B167)*11)/15),0)</f>
        <v>77792</v>
      </c>
      <c r="O167" s="9">
        <f>ROUNDDOWN((('ASIG EXPERIENCIA'!N69)+(((TEMPRANO/44)*B167)*12)/15),0)</f>
        <v>84856</v>
      </c>
      <c r="P167" s="9">
        <f>ROUNDDOWN((('ASIG EXPERIENCIA'!O69)+(((TEMPRANO/44)*B167)*13)/15),0)</f>
        <v>91919</v>
      </c>
      <c r="Q167" s="9">
        <f>ROUNDDOWN((('ASIG EXPERIENCIA'!P69)+(((TEMPRANO/44)*B167)*14)/15),0)</f>
        <v>98983</v>
      </c>
      <c r="R167" s="9">
        <f>ROUNDDOWN((('ASIG EXPERIENCIA'!Q69)+(((TEMPRANO/44)*B167)*15)/15),0)</f>
        <v>106047</v>
      </c>
    </row>
    <row r="168" spans="1:18" ht="17.45" customHeight="1" thickBot="1" x14ac:dyDescent="0.3">
      <c r="A168" s="11" t="s">
        <v>8</v>
      </c>
      <c r="B168" s="13">
        <v>14</v>
      </c>
      <c r="C168" s="14">
        <f>'RMN-BRP'!E16</f>
        <v>199407.6</v>
      </c>
      <c r="D168" s="9">
        <f>ROUNDDOWN((('ASIG EXPERIENCIA'!C70)+(((TEMPRANO/44)*B168)*1)/15),0)</f>
        <v>7705</v>
      </c>
      <c r="E168" s="9">
        <f>ROUNDDOWN((('ASIG EXPERIENCIA'!D70)+(((TEMPRANO/44)*B168)*2)/15),0)</f>
        <v>15313</v>
      </c>
      <c r="F168" s="9">
        <f>ROUNDDOWN((('ASIG EXPERIENCIA'!E70)+(((TEMPRANO/44)*B168)*3)/15),0)</f>
        <v>22920</v>
      </c>
      <c r="G168" s="9">
        <f>ROUNDDOWN((('ASIG EXPERIENCIA'!F70)+(((TEMPRANO/44)*B168)*4)/15),0)</f>
        <v>30526</v>
      </c>
      <c r="H168" s="9">
        <f>ROUNDDOWN((('ASIG EXPERIENCIA'!G70)+(((TEMPRANO/44)*B168)*5)/15),0)</f>
        <v>38134</v>
      </c>
      <c r="I168" s="9">
        <f>ROUNDDOWN((('ASIG EXPERIENCIA'!H70)+(((TEMPRANO/44)*B168)*6)/15),0)</f>
        <v>45741</v>
      </c>
      <c r="J168" s="9">
        <f>ROUNDDOWN((('ASIG EXPERIENCIA'!I70)+(((TEMPRANO/44)*B168)*7)/15),0)</f>
        <v>53348</v>
      </c>
      <c r="K168" s="9">
        <f>ROUNDDOWN((('ASIG EXPERIENCIA'!J70)+(((TEMPRANO/44)*B168)*8)/15),0)</f>
        <v>60954</v>
      </c>
      <c r="L168" s="9">
        <f>ROUNDDOWN((('ASIG EXPERIENCIA'!K70)+(((TEMPRANO/44)*B168)*9)/15),0)</f>
        <v>68562</v>
      </c>
      <c r="M168" s="9">
        <f>ROUNDDOWN((('ASIG EXPERIENCIA'!L70)+(((TEMPRANO/44)*B168)*10)/15),0)</f>
        <v>76169</v>
      </c>
      <c r="N168" s="9">
        <f>ROUNDDOWN((('ASIG EXPERIENCIA'!M70)+(((TEMPRANO/44)*B168)*11)/15),0)</f>
        <v>83776</v>
      </c>
      <c r="O168" s="9">
        <f>ROUNDDOWN((('ASIG EXPERIENCIA'!N70)+(((TEMPRANO/44)*B168)*12)/15),0)</f>
        <v>91382</v>
      </c>
      <c r="P168" s="9">
        <f>ROUNDDOWN((('ASIG EXPERIENCIA'!O70)+(((TEMPRANO/44)*B168)*13)/15),0)</f>
        <v>98990</v>
      </c>
      <c r="Q168" s="9">
        <f>ROUNDDOWN((('ASIG EXPERIENCIA'!P70)+(((TEMPRANO/44)*B168)*14)/15),0)</f>
        <v>106597</v>
      </c>
      <c r="R168" s="9">
        <f>ROUNDDOWN((('ASIG EXPERIENCIA'!Q70)+(((TEMPRANO/44)*B168)*15)/15),0)</f>
        <v>114204</v>
      </c>
    </row>
    <row r="169" spans="1:18" ht="17.45" customHeight="1" thickBot="1" x14ac:dyDescent="0.3">
      <c r="A169" s="11" t="s">
        <v>8</v>
      </c>
      <c r="B169" s="13">
        <v>15</v>
      </c>
      <c r="C169" s="14">
        <f>'RMN-BRP'!E17</f>
        <v>213651</v>
      </c>
      <c r="D169" s="9">
        <f>ROUNDDOWN((('ASIG EXPERIENCIA'!C71)+(((TEMPRANO/44)*B169)*1)/15),0)</f>
        <v>8256</v>
      </c>
      <c r="E169" s="9">
        <f>ROUNDDOWN((('ASIG EXPERIENCIA'!D71)+(((TEMPRANO/44)*B169)*2)/15),0)</f>
        <v>16406</v>
      </c>
      <c r="F169" s="9">
        <f>ROUNDDOWN((('ASIG EXPERIENCIA'!E71)+(((TEMPRANO/44)*B169)*3)/15),0)</f>
        <v>24557</v>
      </c>
      <c r="G169" s="9">
        <f>ROUNDDOWN((('ASIG EXPERIENCIA'!F71)+(((TEMPRANO/44)*B169)*4)/15),0)</f>
        <v>32708</v>
      </c>
      <c r="H169" s="9">
        <f>ROUNDDOWN((('ASIG EXPERIENCIA'!G71)+(((TEMPRANO/44)*B169)*5)/15),0)</f>
        <v>40857</v>
      </c>
      <c r="I169" s="9">
        <f>ROUNDDOWN((('ASIG EXPERIENCIA'!H71)+(((TEMPRANO/44)*B169)*6)/15),0)</f>
        <v>49008</v>
      </c>
      <c r="J169" s="9">
        <f>ROUNDDOWN((('ASIG EXPERIENCIA'!I71)+(((TEMPRANO/44)*B169)*7)/15),0)</f>
        <v>57158</v>
      </c>
      <c r="K169" s="9">
        <f>ROUNDDOWN((('ASIG EXPERIENCIA'!J71)+(((TEMPRANO/44)*B169)*8)/15),0)</f>
        <v>65309</v>
      </c>
      <c r="L169" s="9">
        <f>ROUNDDOWN((('ASIG EXPERIENCIA'!K71)+(((TEMPRANO/44)*B169)*9)/15),0)</f>
        <v>73460</v>
      </c>
      <c r="M169" s="9">
        <f>ROUNDDOWN((('ASIG EXPERIENCIA'!L71)+(((TEMPRANO/44)*B169)*10)/15),0)</f>
        <v>81609</v>
      </c>
      <c r="N169" s="9">
        <f>ROUNDDOWN((('ASIG EXPERIENCIA'!M71)+(((TEMPRANO/44)*B169)*11)/15),0)</f>
        <v>89760</v>
      </c>
      <c r="O169" s="9">
        <f>ROUNDDOWN((('ASIG EXPERIENCIA'!N71)+(((TEMPRANO/44)*B169)*12)/15),0)</f>
        <v>97910</v>
      </c>
      <c r="P169" s="9">
        <f>ROUNDDOWN((('ASIG EXPERIENCIA'!O71)+(((TEMPRANO/44)*B169)*13)/15),0)</f>
        <v>106061</v>
      </c>
      <c r="Q169" s="9">
        <f>ROUNDDOWN((('ASIG EXPERIENCIA'!P71)+(((TEMPRANO/44)*B169)*14)/15),0)</f>
        <v>114211</v>
      </c>
      <c r="R169" s="9">
        <f>ROUNDDOWN((('ASIG EXPERIENCIA'!Q71)+(((TEMPRANO/44)*B169)*15)/15),0)</f>
        <v>122361</v>
      </c>
    </row>
    <row r="170" spans="1:18" ht="17.45" customHeight="1" thickBot="1" x14ac:dyDescent="0.3">
      <c r="A170" s="11" t="s">
        <v>8</v>
      </c>
      <c r="B170" s="13">
        <v>16</v>
      </c>
      <c r="C170" s="14">
        <f>'RMN-BRP'!E18</f>
        <v>227894.39999999999</v>
      </c>
      <c r="D170" s="9">
        <f>ROUNDDOWN((('ASIG EXPERIENCIA'!C72)+(((TEMPRANO/44)*B170)*1)/15),0)</f>
        <v>8806</v>
      </c>
      <c r="E170" s="9">
        <f>ROUNDDOWN((('ASIG EXPERIENCIA'!D72)+(((TEMPRANO/44)*B170)*2)/15),0)</f>
        <v>17500</v>
      </c>
      <c r="F170" s="9">
        <f>ROUNDDOWN((('ASIG EXPERIENCIA'!E72)+(((TEMPRANO/44)*B170)*3)/15),0)</f>
        <v>26194</v>
      </c>
      <c r="G170" s="9">
        <f>ROUNDDOWN((('ASIG EXPERIENCIA'!F72)+(((TEMPRANO/44)*B170)*4)/15),0)</f>
        <v>34888</v>
      </c>
      <c r="H170" s="9">
        <f>ROUNDDOWN((('ASIG EXPERIENCIA'!G72)+(((TEMPRANO/44)*B170)*5)/15),0)</f>
        <v>43582</v>
      </c>
      <c r="I170" s="9">
        <f>ROUNDDOWN((('ASIG EXPERIENCIA'!H72)+(((TEMPRANO/44)*B170)*6)/15),0)</f>
        <v>52276</v>
      </c>
      <c r="J170" s="9">
        <f>ROUNDDOWN((('ASIG EXPERIENCIA'!I72)+(((TEMPRANO/44)*B170)*7)/15),0)</f>
        <v>60969</v>
      </c>
      <c r="K170" s="9">
        <f>ROUNDDOWN((('ASIG EXPERIENCIA'!J72)+(((TEMPRANO/44)*B170)*8)/15),0)</f>
        <v>69663</v>
      </c>
      <c r="L170" s="9">
        <f>ROUNDDOWN((('ASIG EXPERIENCIA'!K72)+(((TEMPRANO/44)*B170)*9)/15),0)</f>
        <v>78356</v>
      </c>
      <c r="M170" s="9">
        <f>ROUNDDOWN((('ASIG EXPERIENCIA'!L72)+(((TEMPRANO/44)*B170)*10)/15),0)</f>
        <v>87050</v>
      </c>
      <c r="N170" s="9">
        <f>ROUNDDOWN((('ASIG EXPERIENCIA'!M72)+(((TEMPRANO/44)*B170)*11)/15),0)</f>
        <v>95744</v>
      </c>
      <c r="O170" s="9">
        <f>ROUNDDOWN((('ASIG EXPERIENCIA'!N72)+(((TEMPRANO/44)*B170)*12)/15),0)</f>
        <v>104438</v>
      </c>
      <c r="P170" s="9">
        <f>ROUNDDOWN((('ASIG EXPERIENCIA'!O72)+(((TEMPRANO/44)*B170)*13)/15),0)</f>
        <v>113131</v>
      </c>
      <c r="Q170" s="9">
        <f>ROUNDDOWN((('ASIG EXPERIENCIA'!P72)+(((TEMPRANO/44)*B170)*14)/15),0)</f>
        <v>121825</v>
      </c>
      <c r="R170" s="9">
        <f>ROUNDDOWN((('ASIG EXPERIENCIA'!Q72)+(((TEMPRANO/44)*B170)*15)/15),0)</f>
        <v>130519</v>
      </c>
    </row>
    <row r="171" spans="1:18" ht="17.45" customHeight="1" thickBot="1" x14ac:dyDescent="0.3">
      <c r="A171" s="11" t="s">
        <v>8</v>
      </c>
      <c r="B171" s="13">
        <v>17</v>
      </c>
      <c r="C171" s="14">
        <f>'RMN-BRP'!E19</f>
        <v>242137.8</v>
      </c>
      <c r="D171" s="9">
        <f>ROUNDDOWN((('ASIG EXPERIENCIA'!C73)+(((TEMPRANO/44)*B171)*1)/15),0)</f>
        <v>9357</v>
      </c>
      <c r="E171" s="9">
        <f>ROUNDDOWN((('ASIG EXPERIENCIA'!D73)+(((TEMPRANO/44)*B171)*2)/15),0)</f>
        <v>18594</v>
      </c>
      <c r="F171" s="9">
        <f>ROUNDDOWN((('ASIG EXPERIENCIA'!E73)+(((TEMPRANO/44)*B171)*3)/15),0)</f>
        <v>27831</v>
      </c>
      <c r="G171" s="9">
        <f>ROUNDDOWN((('ASIG EXPERIENCIA'!F73)+(((TEMPRANO/44)*B171)*4)/15),0)</f>
        <v>37068</v>
      </c>
      <c r="H171" s="9">
        <f>ROUNDDOWN((('ASIG EXPERIENCIA'!G73)+(((TEMPRANO/44)*B171)*5)/15),0)</f>
        <v>46306</v>
      </c>
      <c r="I171" s="9">
        <f>ROUNDDOWN((('ASIG EXPERIENCIA'!H73)+(((TEMPRANO/44)*B171)*6)/15),0)</f>
        <v>55543</v>
      </c>
      <c r="J171" s="9">
        <f>ROUNDDOWN((('ASIG EXPERIENCIA'!I73)+(((TEMPRANO/44)*B171)*7)/15),0)</f>
        <v>64780</v>
      </c>
      <c r="K171" s="9">
        <f>ROUNDDOWN((('ASIG EXPERIENCIA'!J73)+(((TEMPRANO/44)*B171)*8)/15),0)</f>
        <v>74017</v>
      </c>
      <c r="L171" s="9">
        <f>ROUNDDOWN((('ASIG EXPERIENCIA'!K73)+(((TEMPRANO/44)*B171)*9)/15),0)</f>
        <v>83254</v>
      </c>
      <c r="M171" s="9">
        <f>ROUNDDOWN((('ASIG EXPERIENCIA'!L73)+(((TEMPRANO/44)*B171)*10)/15),0)</f>
        <v>92490</v>
      </c>
      <c r="N171" s="9">
        <f>ROUNDDOWN((('ASIG EXPERIENCIA'!M73)+(((TEMPRANO/44)*B171)*11)/15),0)</f>
        <v>101728</v>
      </c>
      <c r="O171" s="9">
        <f>ROUNDDOWN((('ASIG EXPERIENCIA'!N73)+(((TEMPRANO/44)*B171)*12)/15),0)</f>
        <v>110965</v>
      </c>
      <c r="P171" s="9">
        <f>ROUNDDOWN((('ASIG EXPERIENCIA'!O73)+(((TEMPRANO/44)*B171)*13)/15),0)</f>
        <v>120202</v>
      </c>
      <c r="Q171" s="9">
        <f>ROUNDDOWN((('ASIG EXPERIENCIA'!P73)+(((TEMPRANO/44)*B171)*14)/15),0)</f>
        <v>129439</v>
      </c>
      <c r="R171" s="9">
        <f>ROUNDDOWN((('ASIG EXPERIENCIA'!Q73)+(((TEMPRANO/44)*B171)*15)/15),0)</f>
        <v>138676</v>
      </c>
    </row>
    <row r="172" spans="1:18" ht="17.45" customHeight="1" thickBot="1" x14ac:dyDescent="0.3">
      <c r="A172" s="11" t="s">
        <v>8</v>
      </c>
      <c r="B172" s="13">
        <v>18</v>
      </c>
      <c r="C172" s="14">
        <f>'RMN-BRP'!E20</f>
        <v>256381.19999999998</v>
      </c>
      <c r="D172" s="9">
        <f>ROUNDDOWN((('ASIG EXPERIENCIA'!C74)+(((TEMPRANO/44)*B172)*1)/15),0)</f>
        <v>9907</v>
      </c>
      <c r="E172" s="9">
        <f>ROUNDDOWN((('ASIG EXPERIENCIA'!D74)+(((TEMPRANO/44)*B172)*2)/15),0)</f>
        <v>19688</v>
      </c>
      <c r="F172" s="9">
        <f>ROUNDDOWN((('ASIG EXPERIENCIA'!E74)+(((TEMPRANO/44)*B172)*3)/15),0)</f>
        <v>29468</v>
      </c>
      <c r="G172" s="9">
        <f>ROUNDDOWN((('ASIG EXPERIENCIA'!F74)+(((TEMPRANO/44)*B172)*4)/15),0)</f>
        <v>39249</v>
      </c>
      <c r="H172" s="9">
        <f>ROUNDDOWN((('ASIG EXPERIENCIA'!G74)+(((TEMPRANO/44)*B172)*5)/15),0)</f>
        <v>49029</v>
      </c>
      <c r="I172" s="9">
        <f>ROUNDDOWN((('ASIG EXPERIENCIA'!H74)+(((TEMPRANO/44)*B172)*6)/15),0)</f>
        <v>58810</v>
      </c>
      <c r="J172" s="9">
        <f>ROUNDDOWN((('ASIG EXPERIENCIA'!I74)+(((TEMPRANO/44)*B172)*7)/15),0)</f>
        <v>68590</v>
      </c>
      <c r="K172" s="9">
        <f>ROUNDDOWN((('ASIG EXPERIENCIA'!J74)+(((TEMPRANO/44)*B172)*8)/15),0)</f>
        <v>78371</v>
      </c>
      <c r="L172" s="9">
        <f>ROUNDDOWN((('ASIG EXPERIENCIA'!K74)+(((TEMPRANO/44)*B172)*9)/15),0)</f>
        <v>88151</v>
      </c>
      <c r="M172" s="9">
        <f>ROUNDDOWN((('ASIG EXPERIENCIA'!L74)+(((TEMPRANO/44)*B172)*10)/15),0)</f>
        <v>97932</v>
      </c>
      <c r="N172" s="9">
        <f>ROUNDDOWN((('ASIG EXPERIENCIA'!M74)+(((TEMPRANO/44)*B172)*11)/15),0)</f>
        <v>107712</v>
      </c>
      <c r="O172" s="9">
        <f>ROUNDDOWN((('ASIG EXPERIENCIA'!N74)+(((TEMPRANO/44)*B172)*12)/15),0)</f>
        <v>117493</v>
      </c>
      <c r="P172" s="9">
        <f>ROUNDDOWN((('ASIG EXPERIENCIA'!O74)+(((TEMPRANO/44)*B172)*13)/15),0)</f>
        <v>127273</v>
      </c>
      <c r="Q172" s="9">
        <f>ROUNDDOWN((('ASIG EXPERIENCIA'!P74)+(((TEMPRANO/44)*B172)*14)/15),0)</f>
        <v>137054</v>
      </c>
      <c r="R172" s="9">
        <f>ROUNDDOWN((('ASIG EXPERIENCIA'!Q74)+(((TEMPRANO/44)*B172)*15)/15),0)</f>
        <v>146834</v>
      </c>
    </row>
    <row r="173" spans="1:18" ht="17.45" customHeight="1" thickBot="1" x14ac:dyDescent="0.3">
      <c r="A173" s="11" t="s">
        <v>8</v>
      </c>
      <c r="B173" s="13">
        <v>19</v>
      </c>
      <c r="C173" s="14">
        <f>'RMN-BRP'!E21</f>
        <v>270624.59999999998</v>
      </c>
      <c r="D173" s="9">
        <f>ROUNDDOWN((('ASIG EXPERIENCIA'!C75)+(((TEMPRANO/44)*B173)*1)/15),0)</f>
        <v>10458</v>
      </c>
      <c r="E173" s="9">
        <f>ROUNDDOWN((('ASIG EXPERIENCIA'!D75)+(((TEMPRANO/44)*B173)*2)/15),0)</f>
        <v>20781</v>
      </c>
      <c r="F173" s="9">
        <f>ROUNDDOWN((('ASIG EXPERIENCIA'!E75)+(((TEMPRANO/44)*B173)*3)/15),0)</f>
        <v>31105</v>
      </c>
      <c r="G173" s="9">
        <f>ROUNDDOWN((('ASIG EXPERIENCIA'!F75)+(((TEMPRANO/44)*B173)*4)/15),0)</f>
        <v>41429</v>
      </c>
      <c r="H173" s="9">
        <f>ROUNDDOWN((('ASIG EXPERIENCIA'!G75)+(((TEMPRANO/44)*B173)*5)/15),0)</f>
        <v>51753</v>
      </c>
      <c r="I173" s="9">
        <f>ROUNDDOWN((('ASIG EXPERIENCIA'!H75)+(((TEMPRANO/44)*B173)*6)/15),0)</f>
        <v>62077</v>
      </c>
      <c r="J173" s="9">
        <f>ROUNDDOWN((('ASIG EXPERIENCIA'!I75)+(((TEMPRANO/44)*B173)*7)/15),0)</f>
        <v>72400</v>
      </c>
      <c r="K173" s="9">
        <f>ROUNDDOWN((('ASIG EXPERIENCIA'!J75)+(((TEMPRANO/44)*B173)*8)/15),0)</f>
        <v>82724</v>
      </c>
      <c r="L173" s="9">
        <f>ROUNDDOWN((('ASIG EXPERIENCIA'!K75)+(((TEMPRANO/44)*B173)*9)/15),0)</f>
        <v>93048</v>
      </c>
      <c r="M173" s="9">
        <f>ROUNDDOWN((('ASIG EXPERIENCIA'!L75)+(((TEMPRANO/44)*B173)*10)/15),0)</f>
        <v>103372</v>
      </c>
      <c r="N173" s="9">
        <f>ROUNDDOWN((('ASIG EXPERIENCIA'!M75)+(((TEMPRANO/44)*B173)*11)/15),0)</f>
        <v>113696</v>
      </c>
      <c r="O173" s="9">
        <f>ROUNDDOWN((('ASIG EXPERIENCIA'!N75)+(((TEMPRANO/44)*B173)*12)/15),0)</f>
        <v>124019</v>
      </c>
      <c r="P173" s="9">
        <f>ROUNDDOWN((('ASIG EXPERIENCIA'!O75)+(((TEMPRANO/44)*B173)*13)/15),0)</f>
        <v>134343</v>
      </c>
      <c r="Q173" s="9">
        <f>ROUNDDOWN((('ASIG EXPERIENCIA'!P75)+(((TEMPRANO/44)*B173)*14)/15),0)</f>
        <v>144667</v>
      </c>
      <c r="R173" s="9">
        <f>ROUNDDOWN((('ASIG EXPERIENCIA'!Q75)+(((TEMPRANO/44)*B173)*15)/15),0)</f>
        <v>154991</v>
      </c>
    </row>
    <row r="174" spans="1:18" ht="17.45" customHeight="1" thickBot="1" x14ac:dyDescent="0.3">
      <c r="A174" s="11" t="s">
        <v>8</v>
      </c>
      <c r="B174" s="13">
        <v>20</v>
      </c>
      <c r="C174" s="14">
        <f>'RMN-BRP'!E22</f>
        <v>284868</v>
      </c>
      <c r="D174" s="9">
        <f>ROUNDDOWN((('ASIG EXPERIENCIA'!C76)+(((TEMPRANO/44)*B174)*1)/15),0)</f>
        <v>11009</v>
      </c>
      <c r="E174" s="9">
        <f>ROUNDDOWN((('ASIG EXPERIENCIA'!D76)+(((TEMPRANO/44)*B174)*2)/15),0)</f>
        <v>21876</v>
      </c>
      <c r="F174" s="9">
        <f>ROUNDDOWN((('ASIG EXPERIENCIA'!E76)+(((TEMPRANO/44)*B174)*3)/15),0)</f>
        <v>32743</v>
      </c>
      <c r="G174" s="9">
        <f>ROUNDDOWN((('ASIG EXPERIENCIA'!F76)+(((TEMPRANO/44)*B174)*4)/15),0)</f>
        <v>43610</v>
      </c>
      <c r="H174" s="9">
        <f>ROUNDDOWN((('ASIG EXPERIENCIA'!G76)+(((TEMPRANO/44)*B174)*5)/15),0)</f>
        <v>54477</v>
      </c>
      <c r="I174" s="9">
        <f>ROUNDDOWN((('ASIG EXPERIENCIA'!H76)+(((TEMPRANO/44)*B174)*6)/15),0)</f>
        <v>65345</v>
      </c>
      <c r="J174" s="9">
        <f>ROUNDDOWN((('ASIG EXPERIENCIA'!I76)+(((TEMPRANO/44)*B174)*7)/15),0)</f>
        <v>76212</v>
      </c>
      <c r="K174" s="9">
        <f>ROUNDDOWN((('ASIG EXPERIENCIA'!J76)+(((TEMPRANO/44)*B174)*8)/15),0)</f>
        <v>87079</v>
      </c>
      <c r="L174" s="9">
        <f>ROUNDDOWN((('ASIG EXPERIENCIA'!K76)+(((TEMPRANO/44)*B174)*9)/15),0)</f>
        <v>97946</v>
      </c>
      <c r="M174" s="9">
        <f>ROUNDDOWN((('ASIG EXPERIENCIA'!L76)+(((TEMPRANO/44)*B174)*10)/15),0)</f>
        <v>108813</v>
      </c>
      <c r="N174" s="9">
        <f>ROUNDDOWN((('ASIG EXPERIENCIA'!M76)+(((TEMPRANO/44)*B174)*11)/15),0)</f>
        <v>119680</v>
      </c>
      <c r="O174" s="9">
        <f>ROUNDDOWN((('ASIG EXPERIENCIA'!N76)+(((TEMPRANO/44)*B174)*12)/15),0)</f>
        <v>130547</v>
      </c>
      <c r="P174" s="9">
        <f>ROUNDDOWN((('ASIG EXPERIENCIA'!O76)+(((TEMPRANO/44)*B174)*13)/15),0)</f>
        <v>141414</v>
      </c>
      <c r="Q174" s="9">
        <f>ROUNDDOWN((('ASIG EXPERIENCIA'!P76)+(((TEMPRANO/44)*B174)*14)/15),0)</f>
        <v>152281</v>
      </c>
      <c r="R174" s="9">
        <f>ROUNDDOWN((('ASIG EXPERIENCIA'!Q76)+(((TEMPRANO/44)*B174)*15)/15),0)</f>
        <v>163149</v>
      </c>
    </row>
    <row r="175" spans="1:18" ht="17.45" customHeight="1" thickBot="1" x14ac:dyDescent="0.3">
      <c r="A175" s="11" t="s">
        <v>8</v>
      </c>
      <c r="B175" s="13">
        <v>21</v>
      </c>
      <c r="C175" s="14">
        <f>'RMN-BRP'!E23</f>
        <v>299111.39999999997</v>
      </c>
      <c r="D175" s="9">
        <f>ROUNDDOWN((('ASIG EXPERIENCIA'!C77)+(((TEMPRANO/44)*B175)*1)/15),0)</f>
        <v>11559</v>
      </c>
      <c r="E175" s="9">
        <f>ROUNDDOWN((('ASIG EXPERIENCIA'!D77)+(((TEMPRANO/44)*B175)*2)/15),0)</f>
        <v>22970</v>
      </c>
      <c r="F175" s="9">
        <f>ROUNDDOWN((('ASIG EXPERIENCIA'!E77)+(((TEMPRANO/44)*B175)*3)/15),0)</f>
        <v>34380</v>
      </c>
      <c r="G175" s="9">
        <f>ROUNDDOWN((('ASIG EXPERIENCIA'!F77)+(((TEMPRANO/44)*B175)*4)/15),0)</f>
        <v>45791</v>
      </c>
      <c r="H175" s="9">
        <f>ROUNDDOWN((('ASIG EXPERIENCIA'!G77)+(((TEMPRANO/44)*B175)*5)/15),0)</f>
        <v>57201</v>
      </c>
      <c r="I175" s="9">
        <f>ROUNDDOWN((('ASIG EXPERIENCIA'!H77)+(((TEMPRANO/44)*B175)*6)/15),0)</f>
        <v>68612</v>
      </c>
      <c r="J175" s="9">
        <f>ROUNDDOWN((('ASIG EXPERIENCIA'!I77)+(((TEMPRANO/44)*B175)*7)/15),0)</f>
        <v>80022</v>
      </c>
      <c r="K175" s="9">
        <f>ROUNDDOWN((('ASIG EXPERIENCIA'!J77)+(((TEMPRANO/44)*B175)*8)/15),0)</f>
        <v>91432</v>
      </c>
      <c r="L175" s="9">
        <f>ROUNDDOWN((('ASIG EXPERIENCIA'!K77)+(((TEMPRANO/44)*B175)*9)/15),0)</f>
        <v>102843</v>
      </c>
      <c r="M175" s="9">
        <f>ROUNDDOWN((('ASIG EXPERIENCIA'!L77)+(((TEMPRANO/44)*B175)*10)/15),0)</f>
        <v>114254</v>
      </c>
      <c r="N175" s="9">
        <f>ROUNDDOWN((('ASIG EXPERIENCIA'!M77)+(((TEMPRANO/44)*B175)*11)/15),0)</f>
        <v>125665</v>
      </c>
      <c r="O175" s="9">
        <f>ROUNDDOWN((('ASIG EXPERIENCIA'!N77)+(((TEMPRANO/44)*B175)*12)/15),0)</f>
        <v>137075</v>
      </c>
      <c r="P175" s="9">
        <f>ROUNDDOWN((('ASIG EXPERIENCIA'!O77)+(((TEMPRANO/44)*B175)*13)/15),0)</f>
        <v>148485</v>
      </c>
      <c r="Q175" s="9">
        <f>ROUNDDOWN((('ASIG EXPERIENCIA'!P77)+(((TEMPRANO/44)*B175)*14)/15),0)</f>
        <v>159896</v>
      </c>
      <c r="R175" s="9">
        <f>ROUNDDOWN((('ASIG EXPERIENCIA'!Q77)+(((TEMPRANO/44)*B175)*15)/15),0)</f>
        <v>171306</v>
      </c>
    </row>
    <row r="176" spans="1:18" ht="17.45" customHeight="1" thickBot="1" x14ac:dyDescent="0.3">
      <c r="A176" s="11" t="s">
        <v>8</v>
      </c>
      <c r="B176" s="13">
        <v>22</v>
      </c>
      <c r="C176" s="14">
        <f>'RMN-BRP'!E24</f>
        <v>313354.8</v>
      </c>
      <c r="D176" s="9">
        <f>ROUNDDOWN((('ASIG EXPERIENCIA'!C78)+(((TEMPRANO/44)*B176)*1)/15),0)</f>
        <v>12110</v>
      </c>
      <c r="E176" s="9">
        <f>ROUNDDOWN((('ASIG EXPERIENCIA'!D78)+(((TEMPRANO/44)*B176)*2)/15),0)</f>
        <v>24064</v>
      </c>
      <c r="F176" s="9">
        <f>ROUNDDOWN((('ASIG EXPERIENCIA'!E78)+(((TEMPRANO/44)*B176)*3)/15),0)</f>
        <v>36017</v>
      </c>
      <c r="G176" s="9">
        <f>ROUNDDOWN((('ASIG EXPERIENCIA'!F78)+(((TEMPRANO/44)*B176)*4)/15),0)</f>
        <v>47971</v>
      </c>
      <c r="H176" s="9">
        <f>ROUNDDOWN((('ASIG EXPERIENCIA'!G78)+(((TEMPRANO/44)*B176)*5)/15),0)</f>
        <v>59925</v>
      </c>
      <c r="I176" s="9">
        <f>ROUNDDOWN((('ASIG EXPERIENCIA'!H78)+(((TEMPRANO/44)*B176)*6)/15),0)</f>
        <v>71878</v>
      </c>
      <c r="J176" s="9">
        <f>ROUNDDOWN((('ASIG EXPERIENCIA'!I78)+(((TEMPRANO/44)*B176)*7)/15),0)</f>
        <v>83833</v>
      </c>
      <c r="K176" s="9">
        <f>ROUNDDOWN((('ASIG EXPERIENCIA'!J78)+(((TEMPRANO/44)*B176)*8)/15),0)</f>
        <v>95787</v>
      </c>
      <c r="L176" s="9">
        <f>ROUNDDOWN((('ASIG EXPERIENCIA'!K78)+(((TEMPRANO/44)*B176)*9)/15),0)</f>
        <v>107741</v>
      </c>
      <c r="M176" s="9">
        <f>ROUNDDOWN((('ASIG EXPERIENCIA'!L78)+(((TEMPRANO/44)*B176)*10)/15),0)</f>
        <v>119694</v>
      </c>
      <c r="N176" s="9">
        <f>ROUNDDOWN((('ASIG EXPERIENCIA'!M78)+(((TEMPRANO/44)*B176)*11)/15),0)</f>
        <v>131648</v>
      </c>
      <c r="O176" s="9">
        <f>ROUNDDOWN((('ASIG EXPERIENCIA'!N78)+(((TEMPRANO/44)*B176)*12)/15),0)</f>
        <v>143602</v>
      </c>
      <c r="P176" s="9">
        <f>ROUNDDOWN((('ASIG EXPERIENCIA'!O78)+(((TEMPRANO/44)*B176)*13)/15),0)</f>
        <v>155555</v>
      </c>
      <c r="Q176" s="9">
        <f>ROUNDDOWN((('ASIG EXPERIENCIA'!P78)+(((TEMPRANO/44)*B176)*14)/15),0)</f>
        <v>167510</v>
      </c>
      <c r="R176" s="9">
        <f>ROUNDDOWN((('ASIG EXPERIENCIA'!Q78)+(((TEMPRANO/44)*B176)*15)/15),0)</f>
        <v>179464</v>
      </c>
    </row>
    <row r="177" spans="1:18" ht="17.45" customHeight="1" thickBot="1" x14ac:dyDescent="0.3">
      <c r="A177" s="11" t="s">
        <v>8</v>
      </c>
      <c r="B177" s="13">
        <v>23</v>
      </c>
      <c r="C177" s="14">
        <f>'RMN-BRP'!E25</f>
        <v>327598.2</v>
      </c>
      <c r="D177" s="9">
        <f>ROUNDDOWN((('ASIG EXPERIENCIA'!C79)+(((TEMPRANO/44)*B177)*1)/15),0)</f>
        <v>12660</v>
      </c>
      <c r="E177" s="9">
        <f>ROUNDDOWN((('ASIG EXPERIENCIA'!D79)+(((TEMPRANO/44)*B177)*2)/15),0)</f>
        <v>25157</v>
      </c>
      <c r="F177" s="9">
        <f>ROUNDDOWN((('ASIG EXPERIENCIA'!E79)+(((TEMPRANO/44)*B177)*3)/15),0)</f>
        <v>37654</v>
      </c>
      <c r="G177" s="9">
        <f>ROUNDDOWN((('ASIG EXPERIENCIA'!F79)+(((TEMPRANO/44)*B177)*4)/15),0)</f>
        <v>50151</v>
      </c>
      <c r="H177" s="9">
        <f>ROUNDDOWN((('ASIG EXPERIENCIA'!G79)+(((TEMPRANO/44)*B177)*5)/15),0)</f>
        <v>62649</v>
      </c>
      <c r="I177" s="9">
        <f>ROUNDDOWN((('ASIG EXPERIENCIA'!H79)+(((TEMPRANO/44)*B177)*6)/15),0)</f>
        <v>75146</v>
      </c>
      <c r="J177" s="9">
        <f>ROUNDDOWN((('ASIG EXPERIENCIA'!I79)+(((TEMPRANO/44)*B177)*7)/15),0)</f>
        <v>87643</v>
      </c>
      <c r="K177" s="9">
        <f>ROUNDDOWN((('ASIG EXPERIENCIA'!J79)+(((TEMPRANO/44)*B177)*8)/15),0)</f>
        <v>100140</v>
      </c>
      <c r="L177" s="9">
        <f>ROUNDDOWN((('ASIG EXPERIENCIA'!K79)+(((TEMPRANO/44)*B177)*9)/15),0)</f>
        <v>112637</v>
      </c>
      <c r="M177" s="9">
        <f>ROUNDDOWN((('ASIG EXPERIENCIA'!L79)+(((TEMPRANO/44)*B177)*10)/15),0)</f>
        <v>125135</v>
      </c>
      <c r="N177" s="9">
        <f>ROUNDDOWN((('ASIG EXPERIENCIA'!M79)+(((TEMPRANO/44)*B177)*11)/15),0)</f>
        <v>137633</v>
      </c>
      <c r="O177" s="9">
        <f>ROUNDDOWN((('ASIG EXPERIENCIA'!N79)+(((TEMPRANO/44)*B177)*12)/15),0)</f>
        <v>150130</v>
      </c>
      <c r="P177" s="9">
        <f>ROUNDDOWN((('ASIG EXPERIENCIA'!O79)+(((TEMPRANO/44)*B177)*13)/15),0)</f>
        <v>162627</v>
      </c>
      <c r="Q177" s="9">
        <f>ROUNDDOWN((('ASIG EXPERIENCIA'!P79)+(((TEMPRANO/44)*B177)*14)/15),0)</f>
        <v>175124</v>
      </c>
      <c r="R177" s="9">
        <f>ROUNDDOWN((('ASIG EXPERIENCIA'!Q79)+(((TEMPRANO/44)*B177)*15)/15),0)</f>
        <v>187622</v>
      </c>
    </row>
    <row r="178" spans="1:18" ht="17.45" customHeight="1" thickBot="1" x14ac:dyDescent="0.3">
      <c r="A178" s="11" t="s">
        <v>8</v>
      </c>
      <c r="B178" s="13">
        <v>24</v>
      </c>
      <c r="C178" s="14">
        <f>'RMN-BRP'!E26</f>
        <v>341841.6</v>
      </c>
      <c r="D178" s="9">
        <f>ROUNDDOWN((('ASIG EXPERIENCIA'!C80)+(((TEMPRANO/44)*B178)*1)/15),0)</f>
        <v>13211</v>
      </c>
      <c r="E178" s="9">
        <f>ROUNDDOWN((('ASIG EXPERIENCIA'!D80)+(((TEMPRANO/44)*B178)*2)/15),0)</f>
        <v>26251</v>
      </c>
      <c r="F178" s="9">
        <f>ROUNDDOWN((('ASIG EXPERIENCIA'!E80)+(((TEMPRANO/44)*B178)*3)/15),0)</f>
        <v>39291</v>
      </c>
      <c r="G178" s="9">
        <f>ROUNDDOWN((('ASIG EXPERIENCIA'!F80)+(((TEMPRANO/44)*B178)*4)/15),0)</f>
        <v>52333</v>
      </c>
      <c r="H178" s="9">
        <f>ROUNDDOWN((('ASIG EXPERIENCIA'!G80)+(((TEMPRANO/44)*B178)*5)/15),0)</f>
        <v>65373</v>
      </c>
      <c r="I178" s="9">
        <f>ROUNDDOWN((('ASIG EXPERIENCIA'!H80)+(((TEMPRANO/44)*B178)*6)/15),0)</f>
        <v>78413</v>
      </c>
      <c r="J178" s="9">
        <f>ROUNDDOWN((('ASIG EXPERIENCIA'!I80)+(((TEMPRANO/44)*B178)*7)/15),0)</f>
        <v>91454</v>
      </c>
      <c r="K178" s="9">
        <f>ROUNDDOWN((('ASIG EXPERIENCIA'!J80)+(((TEMPRANO/44)*B178)*8)/15),0)</f>
        <v>104495</v>
      </c>
      <c r="L178" s="9">
        <f>ROUNDDOWN((('ASIG EXPERIENCIA'!K80)+(((TEMPRANO/44)*B178)*9)/15),0)</f>
        <v>117535</v>
      </c>
      <c r="M178" s="9">
        <f>ROUNDDOWN((('ASIG EXPERIENCIA'!L80)+(((TEMPRANO/44)*B178)*10)/15),0)</f>
        <v>130576</v>
      </c>
      <c r="N178" s="9">
        <f>ROUNDDOWN((('ASIG EXPERIENCIA'!M80)+(((TEMPRANO/44)*B178)*11)/15),0)</f>
        <v>143616</v>
      </c>
      <c r="O178" s="9">
        <f>ROUNDDOWN((('ASIG EXPERIENCIA'!N80)+(((TEMPRANO/44)*B178)*12)/15),0)</f>
        <v>156657</v>
      </c>
      <c r="P178" s="9">
        <f>ROUNDDOWN((('ASIG EXPERIENCIA'!O80)+(((TEMPRANO/44)*B178)*13)/15),0)</f>
        <v>169698</v>
      </c>
      <c r="Q178" s="9">
        <f>ROUNDDOWN((('ASIG EXPERIENCIA'!P80)+(((TEMPRANO/44)*B178)*14)/15),0)</f>
        <v>182738</v>
      </c>
      <c r="R178" s="9">
        <f>ROUNDDOWN((('ASIG EXPERIENCIA'!Q80)+(((TEMPRANO/44)*B178)*15)/15),0)</f>
        <v>195778</v>
      </c>
    </row>
    <row r="179" spans="1:18" ht="17.45" customHeight="1" thickBot="1" x14ac:dyDescent="0.3">
      <c r="A179" s="11" t="s">
        <v>8</v>
      </c>
      <c r="B179" s="13">
        <v>25</v>
      </c>
      <c r="C179" s="14">
        <f>'RMN-BRP'!E27</f>
        <v>356085</v>
      </c>
      <c r="D179" s="9">
        <f>ROUNDDOWN((('ASIG EXPERIENCIA'!C81)+(((TEMPRANO/44)*B179)*1)/15),0)</f>
        <v>13761</v>
      </c>
      <c r="E179" s="9">
        <f>ROUNDDOWN((('ASIG EXPERIENCIA'!D81)+(((TEMPRANO/44)*B179)*2)/15),0)</f>
        <v>27345</v>
      </c>
      <c r="F179" s="9">
        <f>ROUNDDOWN((('ASIG EXPERIENCIA'!E81)+(((TEMPRANO/44)*B179)*3)/15),0)</f>
        <v>40928</v>
      </c>
      <c r="G179" s="9">
        <f>ROUNDDOWN((('ASIG EXPERIENCIA'!F81)+(((TEMPRANO/44)*B179)*4)/15),0)</f>
        <v>54513</v>
      </c>
      <c r="H179" s="9">
        <f>ROUNDDOWN((('ASIG EXPERIENCIA'!G81)+(((TEMPRANO/44)*B179)*5)/15),0)</f>
        <v>68097</v>
      </c>
      <c r="I179" s="9">
        <f>ROUNDDOWN((('ASIG EXPERIENCIA'!H81)+(((TEMPRANO/44)*B179)*6)/15),0)</f>
        <v>81680</v>
      </c>
      <c r="J179" s="9">
        <f>ROUNDDOWN((('ASIG EXPERIENCIA'!I81)+(((TEMPRANO/44)*B179)*7)/15),0)</f>
        <v>95265</v>
      </c>
      <c r="K179" s="9">
        <f>ROUNDDOWN((('ASIG EXPERIENCIA'!J81)+(((TEMPRANO/44)*B179)*8)/15),0)</f>
        <v>108849</v>
      </c>
      <c r="L179" s="9">
        <f>ROUNDDOWN((('ASIG EXPERIENCIA'!K81)+(((TEMPRANO/44)*B179)*9)/15),0)</f>
        <v>122432</v>
      </c>
      <c r="M179" s="9">
        <f>ROUNDDOWN((('ASIG EXPERIENCIA'!L81)+(((TEMPRANO/44)*B179)*10)/15),0)</f>
        <v>136017</v>
      </c>
      <c r="N179" s="9">
        <f>ROUNDDOWN((('ASIG EXPERIENCIA'!M81)+(((TEMPRANO/44)*B179)*11)/15),0)</f>
        <v>149600</v>
      </c>
      <c r="O179" s="9">
        <f>ROUNDDOWN((('ASIG EXPERIENCIA'!N81)+(((TEMPRANO/44)*B179)*12)/15),0)</f>
        <v>163184</v>
      </c>
      <c r="P179" s="9">
        <f>ROUNDDOWN((('ASIG EXPERIENCIA'!O81)+(((TEMPRANO/44)*B179)*13)/15),0)</f>
        <v>176769</v>
      </c>
      <c r="Q179" s="9">
        <f>ROUNDDOWN((('ASIG EXPERIENCIA'!P81)+(((TEMPRANO/44)*B179)*14)/15),0)</f>
        <v>190352</v>
      </c>
      <c r="R179" s="9">
        <f>ROUNDDOWN((('ASIG EXPERIENCIA'!Q81)+(((TEMPRANO/44)*B179)*15)/15),0)</f>
        <v>203936</v>
      </c>
    </row>
    <row r="180" spans="1:18" ht="17.45" customHeight="1" thickBot="1" x14ac:dyDescent="0.3">
      <c r="A180" s="11" t="s">
        <v>8</v>
      </c>
      <c r="B180" s="13">
        <v>26</v>
      </c>
      <c r="C180" s="14">
        <f>'RMN-BRP'!E28</f>
        <v>370328.39999999997</v>
      </c>
      <c r="D180" s="9">
        <f>ROUNDDOWN((('ASIG EXPERIENCIA'!C82)+(((TEMPRANO/44)*B180)*1)/15),0)</f>
        <v>14312</v>
      </c>
      <c r="E180" s="9">
        <f>ROUNDDOWN((('ASIG EXPERIENCIA'!D82)+(((TEMPRANO/44)*B180)*2)/15),0)</f>
        <v>28439</v>
      </c>
      <c r="F180" s="9">
        <f>ROUNDDOWN((('ASIG EXPERIENCIA'!E82)+(((TEMPRANO/44)*B180)*3)/15),0)</f>
        <v>42566</v>
      </c>
      <c r="G180" s="9">
        <f>ROUNDDOWN((('ASIG EXPERIENCIA'!F82)+(((TEMPRANO/44)*B180)*4)/15),0)</f>
        <v>56693</v>
      </c>
      <c r="H180" s="9">
        <f>ROUNDDOWN((('ASIG EXPERIENCIA'!G82)+(((TEMPRANO/44)*B180)*5)/15),0)</f>
        <v>70820</v>
      </c>
      <c r="I180" s="9">
        <f>ROUNDDOWN((('ASIG EXPERIENCIA'!H82)+(((TEMPRANO/44)*B180)*6)/15),0)</f>
        <v>84948</v>
      </c>
      <c r="J180" s="9">
        <f>ROUNDDOWN((('ASIG EXPERIENCIA'!I82)+(((TEMPRANO/44)*B180)*7)/15),0)</f>
        <v>99075</v>
      </c>
      <c r="K180" s="9">
        <f>ROUNDDOWN((('ASIG EXPERIENCIA'!J82)+(((TEMPRANO/44)*B180)*8)/15),0)</f>
        <v>113202</v>
      </c>
      <c r="L180" s="9">
        <f>ROUNDDOWN((('ASIG EXPERIENCIA'!K82)+(((TEMPRANO/44)*B180)*9)/15),0)</f>
        <v>127330</v>
      </c>
      <c r="M180" s="9">
        <f>ROUNDDOWN((('ASIG EXPERIENCIA'!L82)+(((TEMPRANO/44)*B180)*10)/15),0)</f>
        <v>141457</v>
      </c>
      <c r="N180" s="9">
        <f>ROUNDDOWN((('ASIG EXPERIENCIA'!M82)+(((TEMPRANO/44)*B180)*11)/15),0)</f>
        <v>155584</v>
      </c>
      <c r="O180" s="9">
        <f>ROUNDDOWN((('ASIG EXPERIENCIA'!N82)+(((TEMPRANO/44)*B180)*12)/15),0)</f>
        <v>169712</v>
      </c>
      <c r="P180" s="9">
        <f>ROUNDDOWN((('ASIG EXPERIENCIA'!O82)+(((TEMPRANO/44)*B180)*13)/15),0)</f>
        <v>183839</v>
      </c>
      <c r="Q180" s="9">
        <f>ROUNDDOWN((('ASIG EXPERIENCIA'!P82)+(((TEMPRANO/44)*B180)*14)/15),0)</f>
        <v>197967</v>
      </c>
      <c r="R180" s="9">
        <f>ROUNDDOWN((('ASIG EXPERIENCIA'!Q82)+(((TEMPRANO/44)*B180)*15)/15),0)</f>
        <v>212094</v>
      </c>
    </row>
    <row r="181" spans="1:18" ht="17.45" customHeight="1" thickBot="1" x14ac:dyDescent="0.3">
      <c r="A181" s="11" t="s">
        <v>8</v>
      </c>
      <c r="B181" s="13">
        <v>27</v>
      </c>
      <c r="C181" s="14">
        <f>'RMN-BRP'!E29</f>
        <v>384571.8</v>
      </c>
      <c r="D181" s="9">
        <f>ROUNDDOWN((('ASIG EXPERIENCIA'!C83)+(((TEMPRANO/44)*B181)*1)/15),0)</f>
        <v>14862</v>
      </c>
      <c r="E181" s="9">
        <f>ROUNDDOWN((('ASIG EXPERIENCIA'!D83)+(((TEMPRANO/44)*B181)*2)/15),0)</f>
        <v>29532</v>
      </c>
      <c r="F181" s="9">
        <f>ROUNDDOWN((('ASIG EXPERIENCIA'!E83)+(((TEMPRANO/44)*B181)*3)/15),0)</f>
        <v>44204</v>
      </c>
      <c r="G181" s="9">
        <f>ROUNDDOWN((('ASIG EXPERIENCIA'!F83)+(((TEMPRANO/44)*B181)*4)/15),0)</f>
        <v>58874</v>
      </c>
      <c r="H181" s="9">
        <f>ROUNDDOWN((('ASIG EXPERIENCIA'!G83)+(((TEMPRANO/44)*B181)*5)/15),0)</f>
        <v>73545</v>
      </c>
      <c r="I181" s="9">
        <f>ROUNDDOWN((('ASIG EXPERIENCIA'!H83)+(((TEMPRANO/44)*B181)*6)/15),0)</f>
        <v>88215</v>
      </c>
      <c r="J181" s="9">
        <f>ROUNDDOWN((('ASIG EXPERIENCIA'!I83)+(((TEMPRANO/44)*B181)*7)/15),0)</f>
        <v>102885</v>
      </c>
      <c r="K181" s="9">
        <f>ROUNDDOWN((('ASIG EXPERIENCIA'!J83)+(((TEMPRANO/44)*B181)*8)/15),0)</f>
        <v>117557</v>
      </c>
      <c r="L181" s="9">
        <f>ROUNDDOWN((('ASIG EXPERIENCIA'!K83)+(((TEMPRANO/44)*B181)*9)/15),0)</f>
        <v>132227</v>
      </c>
      <c r="M181" s="9">
        <f>ROUNDDOWN((('ASIG EXPERIENCIA'!L83)+(((TEMPRANO/44)*B181)*10)/15),0)</f>
        <v>146898</v>
      </c>
      <c r="N181" s="9">
        <f>ROUNDDOWN((('ASIG EXPERIENCIA'!M83)+(((TEMPRANO/44)*B181)*11)/15),0)</f>
        <v>161568</v>
      </c>
      <c r="O181" s="9">
        <f>ROUNDDOWN((('ASIG EXPERIENCIA'!N83)+(((TEMPRANO/44)*B181)*12)/15),0)</f>
        <v>176239</v>
      </c>
      <c r="P181" s="9">
        <f>ROUNDDOWN((('ASIG EXPERIENCIA'!O83)+(((TEMPRANO/44)*B181)*13)/15),0)</f>
        <v>190910</v>
      </c>
      <c r="Q181" s="9">
        <f>ROUNDDOWN((('ASIG EXPERIENCIA'!P83)+(((TEMPRANO/44)*B181)*14)/15),0)</f>
        <v>205580</v>
      </c>
      <c r="R181" s="9">
        <f>ROUNDDOWN((('ASIG EXPERIENCIA'!Q83)+(((TEMPRANO/44)*B181)*15)/15),0)</f>
        <v>220251</v>
      </c>
    </row>
    <row r="182" spans="1:18" ht="17.45" customHeight="1" thickBot="1" x14ac:dyDescent="0.3">
      <c r="A182" s="11" t="s">
        <v>8</v>
      </c>
      <c r="B182" s="13">
        <v>28</v>
      </c>
      <c r="C182" s="14">
        <f>'RMN-BRP'!E30</f>
        <v>398815.2</v>
      </c>
      <c r="D182" s="9">
        <f>ROUNDDOWN((('ASIG EXPERIENCIA'!C84)+(((TEMPRANO/44)*B182)*1)/15),0)</f>
        <v>15412</v>
      </c>
      <c r="E182" s="9">
        <f>ROUNDDOWN((('ASIG EXPERIENCIA'!D84)+(((TEMPRANO/44)*B182)*2)/15),0)</f>
        <v>30626</v>
      </c>
      <c r="F182" s="9">
        <f>ROUNDDOWN((('ASIG EXPERIENCIA'!E84)+(((TEMPRANO/44)*B182)*3)/15),0)</f>
        <v>45841</v>
      </c>
      <c r="G182" s="9">
        <f>ROUNDDOWN((('ASIG EXPERIENCIA'!F84)+(((TEMPRANO/44)*B182)*4)/15),0)</f>
        <v>61054</v>
      </c>
      <c r="H182" s="9">
        <f>ROUNDDOWN((('ASIG EXPERIENCIA'!G84)+(((TEMPRANO/44)*B182)*5)/15),0)</f>
        <v>76269</v>
      </c>
      <c r="I182" s="9">
        <f>ROUNDDOWN((('ASIG EXPERIENCIA'!H84)+(((TEMPRANO/44)*B182)*6)/15),0)</f>
        <v>91482</v>
      </c>
      <c r="J182" s="9">
        <f>ROUNDDOWN((('ASIG EXPERIENCIA'!I84)+(((TEMPRANO/44)*B182)*7)/15),0)</f>
        <v>106697</v>
      </c>
      <c r="K182" s="9">
        <f>ROUNDDOWN((('ASIG EXPERIENCIA'!J84)+(((TEMPRANO/44)*B182)*8)/15),0)</f>
        <v>121910</v>
      </c>
      <c r="L182" s="9">
        <f>ROUNDDOWN((('ASIG EXPERIENCIA'!K84)+(((TEMPRANO/44)*B182)*9)/15),0)</f>
        <v>137125</v>
      </c>
      <c r="M182" s="9">
        <f>ROUNDDOWN((('ASIG EXPERIENCIA'!L84)+(((TEMPRANO/44)*B182)*10)/15),0)</f>
        <v>152338</v>
      </c>
      <c r="N182" s="9">
        <f>ROUNDDOWN((('ASIG EXPERIENCIA'!M84)+(((TEMPRANO/44)*B182)*11)/15),0)</f>
        <v>167553</v>
      </c>
      <c r="O182" s="9">
        <f>ROUNDDOWN((('ASIG EXPERIENCIA'!N84)+(((TEMPRANO/44)*B182)*12)/15),0)</f>
        <v>182766</v>
      </c>
      <c r="P182" s="9">
        <f>ROUNDDOWN((('ASIG EXPERIENCIA'!O84)+(((TEMPRANO/44)*B182)*13)/15),0)</f>
        <v>197981</v>
      </c>
      <c r="Q182" s="9">
        <f>ROUNDDOWN((('ASIG EXPERIENCIA'!P84)+(((TEMPRANO/44)*B182)*14)/15),0)</f>
        <v>213195</v>
      </c>
      <c r="R182" s="9">
        <f>ROUNDDOWN((('ASIG EXPERIENCIA'!Q84)+(((TEMPRANO/44)*B182)*15)/15),0)</f>
        <v>228409</v>
      </c>
    </row>
    <row r="183" spans="1:18" ht="17.45" customHeight="1" thickBot="1" x14ac:dyDescent="0.3">
      <c r="A183" s="11" t="s">
        <v>8</v>
      </c>
      <c r="B183" s="13">
        <v>29</v>
      </c>
      <c r="C183" s="14">
        <f>'RMN-BRP'!E31</f>
        <v>413058.6</v>
      </c>
      <c r="D183" s="9">
        <f>ROUNDDOWN((('ASIG EXPERIENCIA'!C85)+(((TEMPRANO/44)*B183)*1)/15),0)</f>
        <v>15963</v>
      </c>
      <c r="E183" s="9">
        <f>ROUNDDOWN((('ASIG EXPERIENCIA'!D85)+(((TEMPRANO/44)*B183)*2)/15),0)</f>
        <v>31721</v>
      </c>
      <c r="F183" s="9">
        <f>ROUNDDOWN((('ASIG EXPERIENCIA'!E85)+(((TEMPRANO/44)*B183)*3)/15),0)</f>
        <v>47478</v>
      </c>
      <c r="G183" s="9">
        <f>ROUNDDOWN((('ASIG EXPERIENCIA'!F85)+(((TEMPRANO/44)*B183)*4)/15),0)</f>
        <v>63235</v>
      </c>
      <c r="H183" s="9">
        <f>ROUNDDOWN((('ASIG EXPERIENCIA'!G85)+(((TEMPRANO/44)*B183)*5)/15),0)</f>
        <v>78992</v>
      </c>
      <c r="I183" s="9">
        <f>ROUNDDOWN((('ASIG EXPERIENCIA'!H85)+(((TEMPRANO/44)*B183)*6)/15),0)</f>
        <v>94750</v>
      </c>
      <c r="J183" s="9">
        <f>ROUNDDOWN((('ASIG EXPERIENCIA'!I85)+(((TEMPRANO/44)*B183)*7)/15),0)</f>
        <v>110507</v>
      </c>
      <c r="K183" s="9">
        <f>ROUNDDOWN((('ASIG EXPERIENCIA'!J85)+(((TEMPRANO/44)*B183)*8)/15),0)</f>
        <v>126265</v>
      </c>
      <c r="L183" s="9">
        <f>ROUNDDOWN((('ASIG EXPERIENCIA'!K85)+(((TEMPRANO/44)*B183)*9)/15),0)</f>
        <v>142022</v>
      </c>
      <c r="M183" s="9">
        <f>ROUNDDOWN((('ASIG EXPERIENCIA'!L85)+(((TEMPRANO/44)*B183)*10)/15),0)</f>
        <v>157780</v>
      </c>
      <c r="N183" s="9">
        <f>ROUNDDOWN((('ASIG EXPERIENCIA'!M85)+(((TEMPRANO/44)*B183)*11)/15),0)</f>
        <v>173536</v>
      </c>
      <c r="O183" s="9">
        <f>ROUNDDOWN((('ASIG EXPERIENCIA'!N85)+(((TEMPRANO/44)*B183)*12)/15),0)</f>
        <v>189294</v>
      </c>
      <c r="P183" s="9">
        <f>ROUNDDOWN((('ASIG EXPERIENCIA'!O85)+(((TEMPRANO/44)*B183)*13)/15),0)</f>
        <v>205051</v>
      </c>
      <c r="Q183" s="9">
        <f>ROUNDDOWN((('ASIG EXPERIENCIA'!P85)+(((TEMPRANO/44)*B183)*14)/15),0)</f>
        <v>220809</v>
      </c>
      <c r="R183" s="9">
        <f>ROUNDDOWN((('ASIG EXPERIENCIA'!Q85)+(((TEMPRANO/44)*B183)*15)/15),0)</f>
        <v>236566</v>
      </c>
    </row>
    <row r="184" spans="1:18" ht="17.45" customHeight="1" thickBot="1" x14ac:dyDescent="0.3">
      <c r="A184" s="11" t="s">
        <v>8</v>
      </c>
      <c r="B184" s="13">
        <v>30</v>
      </c>
      <c r="C184" s="14">
        <f>'RMN-BRP'!E32</f>
        <v>427302</v>
      </c>
      <c r="D184" s="9">
        <f>ROUNDDOWN((('ASIG EXPERIENCIA'!C86)+(((TEMPRANO/44)*B184)*1)/15),0)</f>
        <v>16513</v>
      </c>
      <c r="E184" s="9">
        <f>ROUNDDOWN((('ASIG EXPERIENCIA'!D86)+(((TEMPRANO/44)*B184)*2)/15),0)</f>
        <v>32814</v>
      </c>
      <c r="F184" s="9">
        <f>ROUNDDOWN((('ASIG EXPERIENCIA'!E86)+(((TEMPRANO/44)*B184)*3)/15),0)</f>
        <v>49115</v>
      </c>
      <c r="G184" s="9">
        <f>ROUNDDOWN((('ASIG EXPERIENCIA'!F86)+(((TEMPRANO/44)*B184)*4)/15),0)</f>
        <v>65416</v>
      </c>
      <c r="H184" s="9">
        <f>ROUNDDOWN((('ASIG EXPERIENCIA'!G86)+(((TEMPRANO/44)*B184)*5)/15),0)</f>
        <v>81716</v>
      </c>
      <c r="I184" s="9">
        <f>ROUNDDOWN((('ASIG EXPERIENCIA'!H86)+(((TEMPRANO/44)*B184)*6)/15),0)</f>
        <v>98017</v>
      </c>
      <c r="J184" s="9">
        <f>ROUNDDOWN((('ASIG EXPERIENCIA'!I86)+(((TEMPRANO/44)*B184)*7)/15),0)</f>
        <v>114318</v>
      </c>
      <c r="K184" s="9">
        <f>ROUNDDOWN((('ASIG EXPERIENCIA'!J86)+(((TEMPRANO/44)*B184)*8)/15),0)</f>
        <v>130618</v>
      </c>
      <c r="L184" s="9">
        <f>ROUNDDOWN((('ASIG EXPERIENCIA'!K86)+(((TEMPRANO/44)*B184)*9)/15),0)</f>
        <v>146920</v>
      </c>
      <c r="M184" s="9">
        <f>ROUNDDOWN((('ASIG EXPERIENCIA'!L86)+(((TEMPRANO/44)*B184)*10)/15),0)</f>
        <v>163220</v>
      </c>
      <c r="N184" s="9">
        <f>ROUNDDOWN((('ASIG EXPERIENCIA'!M86)+(((TEMPRANO/44)*B184)*11)/15),0)</f>
        <v>179521</v>
      </c>
      <c r="O184" s="9">
        <f>ROUNDDOWN((('ASIG EXPERIENCIA'!N86)+(((TEMPRANO/44)*B184)*12)/15),0)</f>
        <v>195821</v>
      </c>
      <c r="P184" s="9">
        <f>ROUNDDOWN((('ASIG EXPERIENCIA'!O86)+(((TEMPRANO/44)*B184)*13)/15),0)</f>
        <v>212122</v>
      </c>
      <c r="Q184" s="9">
        <f>ROUNDDOWN((('ASIG EXPERIENCIA'!P86)+(((TEMPRANO/44)*B184)*14)/15),0)</f>
        <v>228423</v>
      </c>
      <c r="R184" s="9">
        <f>ROUNDDOWN((('ASIG EXPERIENCIA'!Q86)+(((TEMPRANO/44)*B184)*15)/15),0)</f>
        <v>244724</v>
      </c>
    </row>
    <row r="185" spans="1:18" ht="17.45" customHeight="1" thickBot="1" x14ac:dyDescent="0.3">
      <c r="A185" s="11" t="s">
        <v>8</v>
      </c>
      <c r="B185" s="13">
        <v>31</v>
      </c>
      <c r="C185" s="14">
        <f>'RMN-BRP'!E33</f>
        <v>441545.39999999997</v>
      </c>
      <c r="D185" s="9">
        <f>ROUNDDOWN((('ASIG EXPERIENCIA'!C87)+(((TEMPRANO/44)*B185)*1)/15),0)</f>
        <v>17064</v>
      </c>
      <c r="E185" s="9">
        <f>ROUNDDOWN((('ASIG EXPERIENCIA'!D87)+(((TEMPRANO/44)*B185)*2)/15),0)</f>
        <v>33908</v>
      </c>
      <c r="F185" s="9">
        <f>ROUNDDOWN((('ASIG EXPERIENCIA'!E87)+(((TEMPRANO/44)*B185)*3)/15),0)</f>
        <v>50752</v>
      </c>
      <c r="G185" s="9">
        <f>ROUNDDOWN((('ASIG EXPERIENCIA'!F87)+(((TEMPRANO/44)*B185)*4)/15),0)</f>
        <v>67596</v>
      </c>
      <c r="H185" s="9">
        <f>ROUNDDOWN((('ASIG EXPERIENCIA'!G87)+(((TEMPRANO/44)*B185)*5)/15),0)</f>
        <v>84441</v>
      </c>
      <c r="I185" s="9">
        <f>ROUNDDOWN((('ASIG EXPERIENCIA'!H87)+(((TEMPRANO/44)*B185)*6)/15),0)</f>
        <v>101284</v>
      </c>
      <c r="J185" s="9">
        <f>ROUNDDOWN((('ASIG EXPERIENCIA'!I87)+(((TEMPRANO/44)*B185)*7)/15),0)</f>
        <v>118129</v>
      </c>
      <c r="K185" s="9">
        <f>ROUNDDOWN((('ASIG EXPERIENCIA'!J87)+(((TEMPRANO/44)*B185)*8)/15),0)</f>
        <v>134972</v>
      </c>
      <c r="L185" s="9">
        <f>ROUNDDOWN((('ASIG EXPERIENCIA'!K87)+(((TEMPRANO/44)*B185)*9)/15),0)</f>
        <v>151816</v>
      </c>
      <c r="M185" s="9">
        <f>ROUNDDOWN((('ASIG EXPERIENCIA'!L87)+(((TEMPRANO/44)*B185)*10)/15),0)</f>
        <v>168661</v>
      </c>
      <c r="N185" s="9">
        <f>ROUNDDOWN((('ASIG EXPERIENCIA'!M87)+(((TEMPRANO/44)*B185)*11)/15),0)</f>
        <v>185504</v>
      </c>
      <c r="O185" s="9">
        <f>ROUNDDOWN((('ASIG EXPERIENCIA'!N87)+(((TEMPRANO/44)*B185)*12)/15),0)</f>
        <v>202349</v>
      </c>
      <c r="P185" s="9">
        <f>ROUNDDOWN((('ASIG EXPERIENCIA'!O87)+(((TEMPRANO/44)*B185)*13)/15),0)</f>
        <v>219193</v>
      </c>
      <c r="Q185" s="9">
        <f>ROUNDDOWN((('ASIG EXPERIENCIA'!P87)+(((TEMPRANO/44)*B185)*14)/15),0)</f>
        <v>236037</v>
      </c>
      <c r="R185" s="9">
        <f>ROUNDDOWN((('ASIG EXPERIENCIA'!Q87)+(((TEMPRANO/44)*B185)*15)/15),0)</f>
        <v>252881</v>
      </c>
    </row>
    <row r="186" spans="1:18" ht="17.45" customHeight="1" thickBot="1" x14ac:dyDescent="0.3">
      <c r="A186" s="11" t="s">
        <v>8</v>
      </c>
      <c r="B186" s="13">
        <v>32</v>
      </c>
      <c r="C186" s="14">
        <f>'RMN-BRP'!E34</f>
        <v>455788.79999999999</v>
      </c>
      <c r="D186" s="9">
        <f>ROUNDDOWN((('ASIG EXPERIENCIA'!C88)+(((TEMPRANO/44)*B186)*1)/15),0)</f>
        <v>17614</v>
      </c>
      <c r="E186" s="9">
        <f>ROUNDDOWN((('ASIG EXPERIENCIA'!D88)+(((TEMPRANO/44)*B186)*2)/15),0)</f>
        <v>35002</v>
      </c>
      <c r="F186" s="9">
        <f>ROUNDDOWN((('ASIG EXPERIENCIA'!E88)+(((TEMPRANO/44)*B186)*3)/15),0)</f>
        <v>52390</v>
      </c>
      <c r="G186" s="9">
        <f>ROUNDDOWN((('ASIG EXPERIENCIA'!F88)+(((TEMPRANO/44)*B186)*4)/15),0)</f>
        <v>69776</v>
      </c>
      <c r="H186" s="9">
        <f>ROUNDDOWN((('ASIG EXPERIENCIA'!G88)+(((TEMPRANO/44)*B186)*5)/15),0)</f>
        <v>87164</v>
      </c>
      <c r="I186" s="9">
        <f>ROUNDDOWN((('ASIG EXPERIENCIA'!H88)+(((TEMPRANO/44)*B186)*6)/15),0)</f>
        <v>104552</v>
      </c>
      <c r="J186" s="9">
        <f>ROUNDDOWN((('ASIG EXPERIENCIA'!I88)+(((TEMPRANO/44)*B186)*7)/15),0)</f>
        <v>121939</v>
      </c>
      <c r="K186" s="9">
        <f>ROUNDDOWN((('ASIG EXPERIENCIA'!J88)+(((TEMPRANO/44)*B186)*8)/15),0)</f>
        <v>139327</v>
      </c>
      <c r="L186" s="9">
        <f>ROUNDDOWN((('ASIG EXPERIENCIA'!K88)+(((TEMPRANO/44)*B186)*9)/15),0)</f>
        <v>156714</v>
      </c>
      <c r="M186" s="9">
        <f>ROUNDDOWN((('ASIG EXPERIENCIA'!L88)+(((TEMPRANO/44)*B186)*10)/15),0)</f>
        <v>174101</v>
      </c>
      <c r="N186" s="9">
        <f>ROUNDDOWN((('ASIG EXPERIENCIA'!M88)+(((TEMPRANO/44)*B186)*11)/15),0)</f>
        <v>191489</v>
      </c>
      <c r="O186" s="9">
        <f>ROUNDDOWN((('ASIG EXPERIENCIA'!N88)+(((TEMPRANO/44)*B186)*12)/15),0)</f>
        <v>208877</v>
      </c>
      <c r="P186" s="9">
        <f>ROUNDDOWN((('ASIG EXPERIENCIA'!O88)+(((TEMPRANO/44)*B186)*13)/15),0)</f>
        <v>226263</v>
      </c>
      <c r="Q186" s="9">
        <f>ROUNDDOWN((('ASIG EXPERIENCIA'!P88)+(((TEMPRANO/44)*B186)*14)/15),0)</f>
        <v>243651</v>
      </c>
      <c r="R186" s="9">
        <f>ROUNDDOWN((('ASIG EXPERIENCIA'!Q88)+(((TEMPRANO/44)*B186)*15)/15),0)</f>
        <v>261039</v>
      </c>
    </row>
    <row r="187" spans="1:18" ht="17.45" customHeight="1" thickBot="1" x14ac:dyDescent="0.3">
      <c r="A187" s="11" t="s">
        <v>8</v>
      </c>
      <c r="B187" s="13">
        <v>33</v>
      </c>
      <c r="C187" s="14">
        <f>'RMN-BRP'!E35</f>
        <v>470032.2</v>
      </c>
      <c r="D187" s="9">
        <f>ROUNDDOWN((('ASIG EXPERIENCIA'!C89)+(((TEMPRANO/44)*B187)*1)/15),0)</f>
        <v>18165</v>
      </c>
      <c r="E187" s="9">
        <f>ROUNDDOWN((('ASIG EXPERIENCIA'!D89)+(((TEMPRANO/44)*B187)*2)/15),0)</f>
        <v>36096</v>
      </c>
      <c r="F187" s="9">
        <f>ROUNDDOWN((('ASIG EXPERIENCIA'!E89)+(((TEMPRANO/44)*B187)*3)/15),0)</f>
        <v>54027</v>
      </c>
      <c r="G187" s="9">
        <f>ROUNDDOWN((('ASIG EXPERIENCIA'!F89)+(((TEMPRANO/44)*B187)*4)/15),0)</f>
        <v>71957</v>
      </c>
      <c r="H187" s="9">
        <f>ROUNDDOWN((('ASIG EXPERIENCIA'!G89)+(((TEMPRANO/44)*B187)*5)/15),0)</f>
        <v>89888</v>
      </c>
      <c r="I187" s="9">
        <f>ROUNDDOWN((('ASIG EXPERIENCIA'!H89)+(((TEMPRANO/44)*B187)*6)/15),0)</f>
        <v>107819</v>
      </c>
      <c r="J187" s="9">
        <f>ROUNDDOWN((('ASIG EXPERIENCIA'!I89)+(((TEMPRANO/44)*B187)*7)/15),0)</f>
        <v>125750</v>
      </c>
      <c r="K187" s="9">
        <f>ROUNDDOWN((('ASIG EXPERIENCIA'!J89)+(((TEMPRANO/44)*B187)*8)/15),0)</f>
        <v>143680</v>
      </c>
      <c r="L187" s="9">
        <f>ROUNDDOWN((('ASIG EXPERIENCIA'!K89)+(((TEMPRANO/44)*B187)*9)/15),0)</f>
        <v>161611</v>
      </c>
      <c r="M187" s="9">
        <f>ROUNDDOWN((('ASIG EXPERIENCIA'!L89)+(((TEMPRANO/44)*B187)*10)/15),0)</f>
        <v>179542</v>
      </c>
      <c r="N187" s="9">
        <f>ROUNDDOWN((('ASIG EXPERIENCIA'!M89)+(((TEMPRANO/44)*B187)*11)/15),0)</f>
        <v>197473</v>
      </c>
      <c r="O187" s="9">
        <f>ROUNDDOWN((('ASIG EXPERIENCIA'!N89)+(((TEMPRANO/44)*B187)*12)/15),0)</f>
        <v>215403</v>
      </c>
      <c r="P187" s="9">
        <f>ROUNDDOWN((('ASIG EXPERIENCIA'!O89)+(((TEMPRANO/44)*B187)*13)/15),0)</f>
        <v>233334</v>
      </c>
      <c r="Q187" s="9">
        <f>ROUNDDOWN((('ASIG EXPERIENCIA'!P89)+(((TEMPRANO/44)*B187)*14)/15),0)</f>
        <v>251266</v>
      </c>
      <c r="R187" s="9">
        <f>ROUNDDOWN((('ASIG EXPERIENCIA'!Q89)+(((TEMPRANO/44)*B187)*15)/15),0)</f>
        <v>269196</v>
      </c>
    </row>
    <row r="188" spans="1:18" ht="17.45" customHeight="1" thickBot="1" x14ac:dyDescent="0.3">
      <c r="A188" s="11" t="s">
        <v>8</v>
      </c>
      <c r="B188" s="13">
        <v>34</v>
      </c>
      <c r="C188" s="14">
        <f>'RMN-BRP'!E36</f>
        <v>484275.6</v>
      </c>
      <c r="D188" s="9">
        <f>ROUNDDOWN((('ASIG EXPERIENCIA'!C90)+(((TEMPRANO/44)*B188)*1)/15),0)</f>
        <v>18715</v>
      </c>
      <c r="E188" s="9">
        <f>ROUNDDOWN((('ASIG EXPERIENCIA'!D90)+(((TEMPRANO/44)*B188)*2)/15),0)</f>
        <v>37189</v>
      </c>
      <c r="F188" s="9">
        <f>ROUNDDOWN((('ASIG EXPERIENCIA'!E90)+(((TEMPRANO/44)*B188)*3)/15),0)</f>
        <v>55664</v>
      </c>
      <c r="G188" s="9">
        <f>ROUNDDOWN((('ASIG EXPERIENCIA'!F90)+(((TEMPRANO/44)*B188)*4)/15),0)</f>
        <v>74138</v>
      </c>
      <c r="H188" s="9">
        <f>ROUNDDOWN((('ASIG EXPERIENCIA'!G90)+(((TEMPRANO/44)*B188)*5)/15),0)</f>
        <v>92612</v>
      </c>
      <c r="I188" s="9">
        <f>ROUNDDOWN((('ASIG EXPERIENCIA'!H90)+(((TEMPRANO/44)*B188)*6)/15),0)</f>
        <v>111086</v>
      </c>
      <c r="J188" s="9">
        <f>ROUNDDOWN((('ASIG EXPERIENCIA'!I90)+(((TEMPRANO/44)*B188)*7)/15),0)</f>
        <v>129560</v>
      </c>
      <c r="K188" s="9">
        <f>ROUNDDOWN((('ASIG EXPERIENCIA'!J90)+(((TEMPRANO/44)*B188)*8)/15),0)</f>
        <v>148035</v>
      </c>
      <c r="L188" s="9">
        <f>ROUNDDOWN((('ASIG EXPERIENCIA'!K90)+(((TEMPRANO/44)*B188)*9)/15),0)</f>
        <v>166509</v>
      </c>
      <c r="M188" s="9">
        <f>ROUNDDOWN((('ASIG EXPERIENCIA'!L90)+(((TEMPRANO/44)*B188)*10)/15),0)</f>
        <v>184982</v>
      </c>
      <c r="N188" s="9">
        <f>ROUNDDOWN((('ASIG EXPERIENCIA'!M90)+(((TEMPRANO/44)*B188)*11)/15),0)</f>
        <v>203457</v>
      </c>
      <c r="O188" s="9">
        <f>ROUNDDOWN((('ASIG EXPERIENCIA'!N90)+(((TEMPRANO/44)*B188)*12)/15),0)</f>
        <v>221931</v>
      </c>
      <c r="P188" s="9">
        <f>ROUNDDOWN((('ASIG EXPERIENCIA'!O90)+(((TEMPRANO/44)*B188)*13)/15),0)</f>
        <v>240406</v>
      </c>
      <c r="Q188" s="9">
        <f>ROUNDDOWN((('ASIG EXPERIENCIA'!P90)+(((TEMPRANO/44)*B188)*14)/15),0)</f>
        <v>258879</v>
      </c>
      <c r="R188" s="9">
        <f>ROUNDDOWN((('ASIG EXPERIENCIA'!Q90)+(((TEMPRANO/44)*B188)*15)/15),0)</f>
        <v>277353</v>
      </c>
    </row>
    <row r="189" spans="1:18" ht="17.45" customHeight="1" thickBot="1" x14ac:dyDescent="0.3">
      <c r="A189" s="11" t="s">
        <v>8</v>
      </c>
      <c r="B189" s="13">
        <v>35</v>
      </c>
      <c r="C189" s="14">
        <f>'RMN-BRP'!E37</f>
        <v>498519</v>
      </c>
      <c r="D189" s="9">
        <f>ROUNDDOWN((('ASIG EXPERIENCIA'!C91)+(((TEMPRANO/44)*B189)*1)/15),0)</f>
        <v>19265</v>
      </c>
      <c r="E189" s="9">
        <f>ROUNDDOWN((('ASIG EXPERIENCIA'!D91)+(((TEMPRANO/44)*B189)*2)/15),0)</f>
        <v>38283</v>
      </c>
      <c r="F189" s="9">
        <f>ROUNDDOWN((('ASIG EXPERIENCIA'!E91)+(((TEMPRANO/44)*B189)*3)/15),0)</f>
        <v>57301</v>
      </c>
      <c r="G189" s="9">
        <f>ROUNDDOWN((('ASIG EXPERIENCIA'!F91)+(((TEMPRANO/44)*B189)*4)/15),0)</f>
        <v>76318</v>
      </c>
      <c r="H189" s="9">
        <f>ROUNDDOWN((('ASIG EXPERIENCIA'!G91)+(((TEMPRANO/44)*B189)*5)/15),0)</f>
        <v>95336</v>
      </c>
      <c r="I189" s="9">
        <f>ROUNDDOWN((('ASIG EXPERIENCIA'!H91)+(((TEMPRANO/44)*B189)*6)/15),0)</f>
        <v>114354</v>
      </c>
      <c r="J189" s="9">
        <f>ROUNDDOWN((('ASIG EXPERIENCIA'!I91)+(((TEMPRANO/44)*B189)*7)/15),0)</f>
        <v>133371</v>
      </c>
      <c r="K189" s="9">
        <f>ROUNDDOWN((('ASIG EXPERIENCIA'!J91)+(((TEMPRANO/44)*B189)*8)/15),0)</f>
        <v>152388</v>
      </c>
      <c r="L189" s="9">
        <f>ROUNDDOWN((('ASIG EXPERIENCIA'!K91)+(((TEMPRANO/44)*B189)*9)/15),0)</f>
        <v>171406</v>
      </c>
      <c r="M189" s="9">
        <f>ROUNDDOWN((('ASIG EXPERIENCIA'!L91)+(((TEMPRANO/44)*B189)*10)/15),0)</f>
        <v>190424</v>
      </c>
      <c r="N189" s="9">
        <f>ROUNDDOWN((('ASIG EXPERIENCIA'!M91)+(((TEMPRANO/44)*B189)*11)/15),0)</f>
        <v>209441</v>
      </c>
      <c r="O189" s="9">
        <f>ROUNDDOWN((('ASIG EXPERIENCIA'!N91)+(((TEMPRANO/44)*B189)*12)/15),0)</f>
        <v>228459</v>
      </c>
      <c r="P189" s="9">
        <f>ROUNDDOWN((('ASIG EXPERIENCIA'!O91)+(((TEMPRANO/44)*B189)*13)/15),0)</f>
        <v>247476</v>
      </c>
      <c r="Q189" s="9">
        <f>ROUNDDOWN((('ASIG EXPERIENCIA'!P91)+(((TEMPRANO/44)*B189)*14)/15),0)</f>
        <v>266493</v>
      </c>
      <c r="R189" s="9">
        <f>ROUNDDOWN((('ASIG EXPERIENCIA'!Q91)+(((TEMPRANO/44)*B189)*15)/15),0)</f>
        <v>285511</v>
      </c>
    </row>
    <row r="190" spans="1:18" ht="17.45" customHeight="1" thickBot="1" x14ac:dyDescent="0.3">
      <c r="A190" s="11" t="s">
        <v>8</v>
      </c>
      <c r="B190" s="13">
        <v>36</v>
      </c>
      <c r="C190" s="14">
        <f>'RMN-BRP'!E38</f>
        <v>512762.39999999997</v>
      </c>
      <c r="D190" s="9">
        <f>ROUNDDOWN((('ASIG EXPERIENCIA'!C92)+(((TEMPRANO/44)*B190)*1)/15),0)</f>
        <v>19816</v>
      </c>
      <c r="E190" s="9">
        <f>ROUNDDOWN((('ASIG EXPERIENCIA'!D92)+(((TEMPRANO/44)*B190)*2)/15),0)</f>
        <v>39377</v>
      </c>
      <c r="F190" s="9">
        <f>ROUNDDOWN((('ASIG EXPERIENCIA'!E92)+(((TEMPRANO/44)*B190)*3)/15),0)</f>
        <v>58938</v>
      </c>
      <c r="G190" s="9">
        <f>ROUNDDOWN((('ASIG EXPERIENCIA'!F92)+(((TEMPRANO/44)*B190)*4)/15),0)</f>
        <v>78499</v>
      </c>
      <c r="H190" s="9">
        <f>ROUNDDOWN((('ASIG EXPERIENCIA'!G92)+(((TEMPRANO/44)*B190)*5)/15),0)</f>
        <v>98060</v>
      </c>
      <c r="I190" s="9">
        <f>ROUNDDOWN((('ASIG EXPERIENCIA'!H92)+(((TEMPRANO/44)*B190)*6)/15),0)</f>
        <v>117621</v>
      </c>
      <c r="J190" s="9">
        <f>ROUNDDOWN((('ASIG EXPERIENCIA'!I92)+(((TEMPRANO/44)*B190)*7)/15),0)</f>
        <v>137182</v>
      </c>
      <c r="K190" s="9">
        <f>ROUNDDOWN((('ASIG EXPERIENCIA'!J92)+(((TEMPRANO/44)*B190)*8)/15),0)</f>
        <v>156743</v>
      </c>
      <c r="L190" s="9">
        <f>ROUNDDOWN((('ASIG EXPERIENCIA'!K92)+(((TEMPRANO/44)*B190)*9)/15),0)</f>
        <v>176303</v>
      </c>
      <c r="M190" s="9">
        <f>ROUNDDOWN((('ASIG EXPERIENCIA'!L92)+(((TEMPRANO/44)*B190)*10)/15),0)</f>
        <v>195864</v>
      </c>
      <c r="N190" s="9">
        <f>ROUNDDOWN((('ASIG EXPERIENCIA'!M92)+(((TEMPRANO/44)*B190)*11)/15),0)</f>
        <v>215425</v>
      </c>
      <c r="O190" s="9">
        <f>ROUNDDOWN((('ASIG EXPERIENCIA'!N92)+(((TEMPRANO/44)*B190)*12)/15),0)</f>
        <v>234986</v>
      </c>
      <c r="P190" s="9">
        <f>ROUNDDOWN((('ASIG EXPERIENCIA'!O92)+(((TEMPRANO/44)*B190)*13)/15),0)</f>
        <v>254547</v>
      </c>
      <c r="Q190" s="9">
        <f>ROUNDDOWN((('ASIG EXPERIENCIA'!P92)+(((TEMPRANO/44)*B190)*14)/15),0)</f>
        <v>274108</v>
      </c>
      <c r="R190" s="9">
        <f>ROUNDDOWN((('ASIG EXPERIENCIA'!Q92)+(((TEMPRANO/44)*B190)*15)/15),0)</f>
        <v>293669</v>
      </c>
    </row>
    <row r="191" spans="1:18" ht="17.45" customHeight="1" thickBot="1" x14ac:dyDescent="0.3">
      <c r="A191" s="11" t="s">
        <v>8</v>
      </c>
      <c r="B191" s="13">
        <v>37</v>
      </c>
      <c r="C191" s="14">
        <f>'RMN-BRP'!E39</f>
        <v>527005.79999999993</v>
      </c>
      <c r="D191" s="9">
        <f>ROUNDDOWN((('ASIG EXPERIENCIA'!C93)+(((TEMPRANO/44)*B191)*1)/15),0)</f>
        <v>20366</v>
      </c>
      <c r="E191" s="9">
        <f>ROUNDDOWN((('ASIG EXPERIENCIA'!D93)+(((TEMPRANO/44)*B191)*2)/15),0)</f>
        <v>40471</v>
      </c>
      <c r="F191" s="9">
        <f>ROUNDDOWN((('ASIG EXPERIENCIA'!E93)+(((TEMPRANO/44)*B191)*3)/15),0)</f>
        <v>60575</v>
      </c>
      <c r="G191" s="9">
        <f>ROUNDDOWN((('ASIG EXPERIENCIA'!F93)+(((TEMPRANO/44)*B191)*4)/15),0)</f>
        <v>80679</v>
      </c>
      <c r="H191" s="9">
        <f>ROUNDDOWN((('ASIG EXPERIENCIA'!G93)+(((TEMPRANO/44)*B191)*5)/15),0)</f>
        <v>100783</v>
      </c>
      <c r="I191" s="9">
        <f>ROUNDDOWN((('ASIG EXPERIENCIA'!H93)+(((TEMPRANO/44)*B191)*6)/15),0)</f>
        <v>120888</v>
      </c>
      <c r="J191" s="9">
        <f>ROUNDDOWN((('ASIG EXPERIENCIA'!I93)+(((TEMPRANO/44)*B191)*7)/15),0)</f>
        <v>140992</v>
      </c>
      <c r="K191" s="9">
        <f>ROUNDDOWN((('ASIG EXPERIENCIA'!J93)+(((TEMPRANO/44)*B191)*8)/15),0)</f>
        <v>161096</v>
      </c>
      <c r="L191" s="9">
        <f>ROUNDDOWN((('ASIG EXPERIENCIA'!K93)+(((TEMPRANO/44)*B191)*9)/15),0)</f>
        <v>181201</v>
      </c>
      <c r="M191" s="9">
        <f>ROUNDDOWN((('ASIG EXPERIENCIA'!L93)+(((TEMPRANO/44)*B191)*10)/15),0)</f>
        <v>201305</v>
      </c>
      <c r="N191" s="9">
        <f>ROUNDDOWN((('ASIG EXPERIENCIA'!M93)+(((TEMPRANO/44)*B191)*11)/15),0)</f>
        <v>221409</v>
      </c>
      <c r="O191" s="9">
        <f>ROUNDDOWN((('ASIG EXPERIENCIA'!N93)+(((TEMPRANO/44)*B191)*12)/15),0)</f>
        <v>241514</v>
      </c>
      <c r="P191" s="9">
        <f>ROUNDDOWN((('ASIG EXPERIENCIA'!O93)+(((TEMPRANO/44)*B191)*13)/15),0)</f>
        <v>261618</v>
      </c>
      <c r="Q191" s="9">
        <f>ROUNDDOWN((('ASIG EXPERIENCIA'!P93)+(((TEMPRANO/44)*B191)*14)/15),0)</f>
        <v>281722</v>
      </c>
      <c r="R191" s="9">
        <f>ROUNDDOWN((('ASIG EXPERIENCIA'!Q93)+(((TEMPRANO/44)*B191)*15)/15),0)</f>
        <v>301826</v>
      </c>
    </row>
    <row r="192" spans="1:18" ht="17.45" customHeight="1" thickBot="1" x14ac:dyDescent="0.3">
      <c r="A192" s="11" t="s">
        <v>8</v>
      </c>
      <c r="B192" s="13">
        <v>38</v>
      </c>
      <c r="C192" s="14">
        <f>'RMN-BRP'!E40</f>
        <v>541249.19999999995</v>
      </c>
      <c r="D192" s="9">
        <f>ROUNDDOWN((('ASIG EXPERIENCIA'!C94)+(((TEMPRANO/44)*B192)*1)/15),0)</f>
        <v>20917</v>
      </c>
      <c r="E192" s="9">
        <f>ROUNDDOWN((('ASIG EXPERIENCIA'!D94)+(((TEMPRANO/44)*B192)*2)/15),0)</f>
        <v>41564</v>
      </c>
      <c r="F192" s="9">
        <f>ROUNDDOWN((('ASIG EXPERIENCIA'!E94)+(((TEMPRANO/44)*B192)*3)/15),0)</f>
        <v>62212</v>
      </c>
      <c r="G192" s="9">
        <f>ROUNDDOWN((('ASIG EXPERIENCIA'!F94)+(((TEMPRANO/44)*B192)*4)/15),0)</f>
        <v>82860</v>
      </c>
      <c r="H192" s="9">
        <f>ROUNDDOWN((('ASIG EXPERIENCIA'!G94)+(((TEMPRANO/44)*B192)*5)/15),0)</f>
        <v>103507</v>
      </c>
      <c r="I192" s="9">
        <f>ROUNDDOWN((('ASIG EXPERIENCIA'!H94)+(((TEMPRANO/44)*B192)*6)/15),0)</f>
        <v>124155</v>
      </c>
      <c r="J192" s="9">
        <f>ROUNDDOWN((('ASIG EXPERIENCIA'!I94)+(((TEMPRANO/44)*B192)*7)/15),0)</f>
        <v>144802</v>
      </c>
      <c r="K192" s="9">
        <f>ROUNDDOWN((('ASIG EXPERIENCIA'!J94)+(((TEMPRANO/44)*B192)*8)/15),0)</f>
        <v>165450</v>
      </c>
      <c r="L192" s="9">
        <f>ROUNDDOWN((('ASIG EXPERIENCIA'!K94)+(((TEMPRANO/44)*B192)*9)/15),0)</f>
        <v>186098</v>
      </c>
      <c r="M192" s="9">
        <f>ROUNDDOWN((('ASIG EXPERIENCIA'!L94)+(((TEMPRANO/44)*B192)*10)/15),0)</f>
        <v>206745</v>
      </c>
      <c r="N192" s="9">
        <f>ROUNDDOWN((('ASIG EXPERIENCIA'!M94)+(((TEMPRANO/44)*B192)*11)/15),0)</f>
        <v>227393</v>
      </c>
      <c r="O192" s="9">
        <f>ROUNDDOWN((('ASIG EXPERIENCIA'!N94)+(((TEMPRANO/44)*B192)*12)/15),0)</f>
        <v>248040</v>
      </c>
      <c r="P192" s="9">
        <f>ROUNDDOWN((('ASIG EXPERIENCIA'!O94)+(((TEMPRANO/44)*B192)*13)/15),0)</f>
        <v>268688</v>
      </c>
      <c r="Q192" s="9">
        <f>ROUNDDOWN((('ASIG EXPERIENCIA'!P94)+(((TEMPRANO/44)*B192)*14)/15),0)</f>
        <v>289336</v>
      </c>
      <c r="R192" s="9">
        <f>ROUNDDOWN((('ASIG EXPERIENCIA'!Q94)+(((TEMPRANO/44)*B192)*15)/15),0)</f>
        <v>309983</v>
      </c>
    </row>
    <row r="193" spans="1:18" ht="17.45" customHeight="1" thickBot="1" x14ac:dyDescent="0.3">
      <c r="A193" s="11" t="s">
        <v>8</v>
      </c>
      <c r="B193" s="13">
        <v>39</v>
      </c>
      <c r="C193" s="14">
        <f>'RMN-BRP'!E41</f>
        <v>555492.6</v>
      </c>
      <c r="D193" s="9">
        <f>ROUNDDOWN((('ASIG EXPERIENCIA'!C95)+(((TEMPRANO/44)*B193)*1)/15),0)</f>
        <v>21468</v>
      </c>
      <c r="E193" s="9">
        <f>ROUNDDOWN((('ASIG EXPERIENCIA'!D95)+(((TEMPRANO/44)*B193)*2)/15),0)</f>
        <v>42659</v>
      </c>
      <c r="F193" s="9">
        <f>ROUNDDOWN((('ASIG EXPERIENCIA'!E95)+(((TEMPRANO/44)*B193)*3)/15),0)</f>
        <v>63850</v>
      </c>
      <c r="G193" s="9">
        <f>ROUNDDOWN((('ASIG EXPERIENCIA'!F95)+(((TEMPRANO/44)*B193)*4)/15),0)</f>
        <v>85041</v>
      </c>
      <c r="H193" s="9">
        <f>ROUNDDOWN((('ASIG EXPERIENCIA'!G95)+(((TEMPRANO/44)*B193)*5)/15),0)</f>
        <v>106232</v>
      </c>
      <c r="I193" s="9">
        <f>ROUNDDOWN((('ASIG EXPERIENCIA'!H95)+(((TEMPRANO/44)*B193)*6)/15),0)</f>
        <v>127423</v>
      </c>
      <c r="J193" s="9">
        <f>ROUNDDOWN((('ASIG EXPERIENCIA'!I95)+(((TEMPRANO/44)*B193)*7)/15),0)</f>
        <v>148614</v>
      </c>
      <c r="K193" s="9">
        <f>ROUNDDOWN((('ASIG EXPERIENCIA'!J95)+(((TEMPRANO/44)*B193)*8)/15),0)</f>
        <v>169804</v>
      </c>
      <c r="L193" s="9">
        <f>ROUNDDOWN((('ASIG EXPERIENCIA'!K95)+(((TEMPRANO/44)*B193)*9)/15),0)</f>
        <v>190995</v>
      </c>
      <c r="M193" s="9">
        <f>ROUNDDOWN((('ASIG EXPERIENCIA'!L95)+(((TEMPRANO/44)*B193)*10)/15),0)</f>
        <v>212186</v>
      </c>
      <c r="N193" s="9">
        <f>ROUNDDOWN((('ASIG EXPERIENCIA'!M95)+(((TEMPRANO/44)*B193)*11)/15),0)</f>
        <v>233377</v>
      </c>
      <c r="O193" s="9">
        <f>ROUNDDOWN((('ASIG EXPERIENCIA'!N95)+(((TEMPRANO/44)*B193)*12)/15),0)</f>
        <v>254568</v>
      </c>
      <c r="P193" s="9">
        <f>ROUNDDOWN((('ASIG EXPERIENCIA'!O95)+(((TEMPRANO/44)*B193)*13)/15),0)</f>
        <v>275759</v>
      </c>
      <c r="Q193" s="9">
        <f>ROUNDDOWN((('ASIG EXPERIENCIA'!P95)+(((TEMPRANO/44)*B193)*14)/15),0)</f>
        <v>296950</v>
      </c>
      <c r="R193" s="9">
        <f>ROUNDDOWN((('ASIG EXPERIENCIA'!Q95)+(((TEMPRANO/44)*B193)*15)/15),0)</f>
        <v>318141</v>
      </c>
    </row>
    <row r="194" spans="1:18" ht="17.45" customHeight="1" thickBot="1" x14ac:dyDescent="0.3">
      <c r="A194" s="11" t="s">
        <v>8</v>
      </c>
      <c r="B194" s="13">
        <v>40</v>
      </c>
      <c r="C194" s="14">
        <f>'RMN-BRP'!E42</f>
        <v>569736</v>
      </c>
      <c r="D194" s="9">
        <f>ROUNDDOWN((('ASIG EXPERIENCIA'!C96)+(((TEMPRANO/44)*B194)*1)/15),0)</f>
        <v>22019</v>
      </c>
      <c r="E194" s="9">
        <f>ROUNDDOWN((('ASIG EXPERIENCIA'!D96)+(((TEMPRANO/44)*B194)*2)/15),0)</f>
        <v>43753</v>
      </c>
      <c r="F194" s="9">
        <f>ROUNDDOWN((('ASIG EXPERIENCIA'!E96)+(((TEMPRANO/44)*B194)*3)/15),0)</f>
        <v>65487</v>
      </c>
      <c r="G194" s="9">
        <f>ROUNDDOWN((('ASIG EXPERIENCIA'!F96)+(((TEMPRANO/44)*B194)*4)/15),0)</f>
        <v>87221</v>
      </c>
      <c r="H194" s="9">
        <f>ROUNDDOWN((('ASIG EXPERIENCIA'!G96)+(((TEMPRANO/44)*B194)*5)/15),0)</f>
        <v>108955</v>
      </c>
      <c r="I194" s="9">
        <f>ROUNDDOWN((('ASIG EXPERIENCIA'!H96)+(((TEMPRANO/44)*B194)*6)/15),0)</f>
        <v>130690</v>
      </c>
      <c r="J194" s="9">
        <f>ROUNDDOWN((('ASIG EXPERIENCIA'!I96)+(((TEMPRANO/44)*B194)*7)/15),0)</f>
        <v>152424</v>
      </c>
      <c r="K194" s="9">
        <f>ROUNDDOWN((('ASIG EXPERIENCIA'!J96)+(((TEMPRANO/44)*B194)*8)/15),0)</f>
        <v>174158</v>
      </c>
      <c r="L194" s="9">
        <f>ROUNDDOWN((('ASIG EXPERIENCIA'!K96)+(((TEMPRANO/44)*B194)*9)/15),0)</f>
        <v>195892</v>
      </c>
      <c r="M194" s="9">
        <f>ROUNDDOWN((('ASIG EXPERIENCIA'!L96)+(((TEMPRANO/44)*B194)*10)/15),0)</f>
        <v>217626</v>
      </c>
      <c r="N194" s="9">
        <f>ROUNDDOWN((('ASIG EXPERIENCIA'!M96)+(((TEMPRANO/44)*B194)*11)/15),0)</f>
        <v>239362</v>
      </c>
      <c r="O194" s="9">
        <f>ROUNDDOWN((('ASIG EXPERIENCIA'!N96)+(((TEMPRANO/44)*B194)*12)/15),0)</f>
        <v>261096</v>
      </c>
      <c r="P194" s="9">
        <f>ROUNDDOWN((('ASIG EXPERIENCIA'!O96)+(((TEMPRANO/44)*B194)*13)/15),0)</f>
        <v>282830</v>
      </c>
      <c r="Q194" s="9">
        <f>ROUNDDOWN((('ASIG EXPERIENCIA'!P96)+(((TEMPRANO/44)*B194)*14)/15),0)</f>
        <v>304564</v>
      </c>
      <c r="R194" s="9">
        <f>ROUNDDOWN((('ASIG EXPERIENCIA'!Q96)+(((TEMPRANO/44)*B194)*15)/15),0)</f>
        <v>326299</v>
      </c>
    </row>
    <row r="195" spans="1:18" ht="17.45" customHeight="1" thickBot="1" x14ac:dyDescent="0.3">
      <c r="A195" s="11" t="s">
        <v>8</v>
      </c>
      <c r="B195" s="13">
        <v>41</v>
      </c>
      <c r="C195" s="14">
        <f>'RMN-BRP'!E43</f>
        <v>583979.4</v>
      </c>
      <c r="D195" s="9">
        <f>ROUNDDOWN((('ASIG EXPERIENCIA'!C97)+(((TEMPRANO/44)*B195)*1)/15),0)</f>
        <v>22569</v>
      </c>
      <c r="E195" s="9">
        <f>ROUNDDOWN((('ASIG EXPERIENCIA'!D97)+(((TEMPRANO/44)*B195)*2)/15),0)</f>
        <v>44847</v>
      </c>
      <c r="F195" s="9">
        <f>ROUNDDOWN((('ASIG EXPERIENCIA'!E97)+(((TEMPRANO/44)*B195)*3)/15),0)</f>
        <v>67124</v>
      </c>
      <c r="G195" s="9">
        <f>ROUNDDOWN((('ASIG EXPERIENCIA'!F97)+(((TEMPRANO/44)*B195)*4)/15),0)</f>
        <v>89402</v>
      </c>
      <c r="H195" s="9">
        <f>ROUNDDOWN((('ASIG EXPERIENCIA'!G97)+(((TEMPRANO/44)*B195)*5)/15),0)</f>
        <v>111679</v>
      </c>
      <c r="I195" s="9">
        <f>ROUNDDOWN((('ASIG EXPERIENCIA'!H97)+(((TEMPRANO/44)*B195)*6)/15),0)</f>
        <v>133957</v>
      </c>
      <c r="J195" s="9">
        <f>ROUNDDOWN((('ASIG EXPERIENCIA'!I97)+(((TEMPRANO/44)*B195)*7)/15),0)</f>
        <v>156235</v>
      </c>
      <c r="K195" s="9">
        <f>ROUNDDOWN((('ASIG EXPERIENCIA'!J97)+(((TEMPRANO/44)*B195)*8)/15),0)</f>
        <v>178513</v>
      </c>
      <c r="L195" s="9">
        <f>ROUNDDOWN((('ASIG EXPERIENCIA'!K97)+(((TEMPRANO/44)*B195)*9)/15),0)</f>
        <v>200790</v>
      </c>
      <c r="M195" s="9">
        <f>ROUNDDOWN((('ASIG EXPERIENCIA'!L97)+(((TEMPRANO/44)*B195)*10)/15),0)</f>
        <v>223068</v>
      </c>
      <c r="N195" s="9">
        <f>ROUNDDOWN((('ASIG EXPERIENCIA'!M97)+(((TEMPRANO/44)*B195)*11)/15),0)</f>
        <v>245345</v>
      </c>
      <c r="O195" s="9">
        <f>ROUNDDOWN((('ASIG EXPERIENCIA'!N97)+(((TEMPRANO/44)*B195)*12)/15),0)</f>
        <v>267623</v>
      </c>
      <c r="P195" s="9">
        <f>ROUNDDOWN((('ASIG EXPERIENCIA'!O97)+(((TEMPRANO/44)*B195)*13)/15),0)</f>
        <v>289900</v>
      </c>
      <c r="Q195" s="9">
        <f>ROUNDDOWN((('ASIG EXPERIENCIA'!P97)+(((TEMPRANO/44)*B195)*14)/15),0)</f>
        <v>312179</v>
      </c>
      <c r="R195" s="9">
        <f>ROUNDDOWN((('ASIG EXPERIENCIA'!Q97)+(((TEMPRANO/44)*B195)*15)/15),0)</f>
        <v>334456</v>
      </c>
    </row>
    <row r="196" spans="1:18" ht="17.45" customHeight="1" thickBot="1" x14ac:dyDescent="0.3">
      <c r="A196" s="11" t="s">
        <v>8</v>
      </c>
      <c r="B196" s="13">
        <v>42</v>
      </c>
      <c r="C196" s="14">
        <f>'RMN-BRP'!E44</f>
        <v>598222.79999999993</v>
      </c>
      <c r="D196" s="9">
        <f>ROUNDDOWN((('ASIG EXPERIENCIA'!C98)+(((TEMPRANO/44)*B196)*1)/15),0)</f>
        <v>23119</v>
      </c>
      <c r="E196" s="9">
        <f>ROUNDDOWN((('ASIG EXPERIENCIA'!D98)+(((TEMPRANO/44)*B196)*2)/15),0)</f>
        <v>45940</v>
      </c>
      <c r="F196" s="9">
        <f>ROUNDDOWN((('ASIG EXPERIENCIA'!E98)+(((TEMPRANO/44)*B196)*3)/15),0)</f>
        <v>68761</v>
      </c>
      <c r="G196" s="9">
        <f>ROUNDDOWN((('ASIG EXPERIENCIA'!F98)+(((TEMPRANO/44)*B196)*4)/15),0)</f>
        <v>91582</v>
      </c>
      <c r="H196" s="9">
        <f>ROUNDDOWN((('ASIG EXPERIENCIA'!G98)+(((TEMPRANO/44)*B196)*5)/15),0)</f>
        <v>114404</v>
      </c>
      <c r="I196" s="9">
        <f>ROUNDDOWN((('ASIG EXPERIENCIA'!H98)+(((TEMPRANO/44)*B196)*6)/15),0)</f>
        <v>137225</v>
      </c>
      <c r="J196" s="9">
        <f>ROUNDDOWN((('ASIG EXPERIENCIA'!I98)+(((TEMPRANO/44)*B196)*7)/15),0)</f>
        <v>160045</v>
      </c>
      <c r="K196" s="9">
        <f>ROUNDDOWN((('ASIG EXPERIENCIA'!J98)+(((TEMPRANO/44)*B196)*8)/15),0)</f>
        <v>182866</v>
      </c>
      <c r="L196" s="9">
        <f>ROUNDDOWN((('ASIG EXPERIENCIA'!K98)+(((TEMPRANO/44)*B196)*9)/15),0)</f>
        <v>205687</v>
      </c>
      <c r="M196" s="9">
        <f>ROUNDDOWN((('ASIG EXPERIENCIA'!L98)+(((TEMPRANO/44)*B196)*10)/15),0)</f>
        <v>228509</v>
      </c>
      <c r="N196" s="9">
        <f>ROUNDDOWN((('ASIG EXPERIENCIA'!M98)+(((TEMPRANO/44)*B196)*11)/15),0)</f>
        <v>251330</v>
      </c>
      <c r="O196" s="9">
        <f>ROUNDDOWN((('ASIG EXPERIENCIA'!N98)+(((TEMPRANO/44)*B196)*12)/15),0)</f>
        <v>274150</v>
      </c>
      <c r="P196" s="9">
        <f>ROUNDDOWN((('ASIG EXPERIENCIA'!O98)+(((TEMPRANO/44)*B196)*13)/15),0)</f>
        <v>296971</v>
      </c>
      <c r="Q196" s="9">
        <f>ROUNDDOWN((('ASIG EXPERIENCIA'!P98)+(((TEMPRANO/44)*B196)*14)/15),0)</f>
        <v>319792</v>
      </c>
      <c r="R196" s="9">
        <f>ROUNDDOWN((('ASIG EXPERIENCIA'!Q98)+(((TEMPRANO/44)*B196)*15)/15),0)</f>
        <v>342614</v>
      </c>
    </row>
    <row r="197" spans="1:18" ht="17.45" customHeight="1" thickBot="1" x14ac:dyDescent="0.3">
      <c r="A197" s="11" t="s">
        <v>8</v>
      </c>
      <c r="B197" s="13">
        <v>43</v>
      </c>
      <c r="C197" s="14">
        <f>'RMN-BRP'!E45</f>
        <v>612466.19999999995</v>
      </c>
      <c r="D197" s="9">
        <f>ROUNDDOWN((('ASIG EXPERIENCIA'!C99)+(((TEMPRANO/44)*B197)*1)/15),0)</f>
        <v>23670</v>
      </c>
      <c r="E197" s="9">
        <f>ROUNDDOWN((('ASIG EXPERIENCIA'!D99)+(((TEMPRANO/44)*B197)*2)/15),0)</f>
        <v>47034</v>
      </c>
      <c r="F197" s="9">
        <f>ROUNDDOWN((('ASIG EXPERIENCIA'!E99)+(((TEMPRANO/44)*B197)*3)/15),0)</f>
        <v>70398</v>
      </c>
      <c r="G197" s="9">
        <f>ROUNDDOWN((('ASIG EXPERIENCIA'!F99)+(((TEMPRANO/44)*B197)*4)/15),0)</f>
        <v>93763</v>
      </c>
      <c r="H197" s="9">
        <f>ROUNDDOWN((('ASIG EXPERIENCIA'!G99)+(((TEMPRANO/44)*B197)*5)/15),0)</f>
        <v>117127</v>
      </c>
      <c r="I197" s="9">
        <f>ROUNDDOWN((('ASIG EXPERIENCIA'!H99)+(((TEMPRANO/44)*B197)*6)/15),0)</f>
        <v>140491</v>
      </c>
      <c r="J197" s="9">
        <f>ROUNDDOWN((('ASIG EXPERIENCIA'!I99)+(((TEMPRANO/44)*B197)*7)/15),0)</f>
        <v>163856</v>
      </c>
      <c r="K197" s="9">
        <f>ROUNDDOWN((('ASIG EXPERIENCIA'!J99)+(((TEMPRANO/44)*B197)*8)/15),0)</f>
        <v>187221</v>
      </c>
      <c r="L197" s="9">
        <f>ROUNDDOWN((('ASIG EXPERIENCIA'!K99)+(((TEMPRANO/44)*B197)*9)/15),0)</f>
        <v>210585</v>
      </c>
      <c r="M197" s="9">
        <f>ROUNDDOWN((('ASIG EXPERIENCIA'!L99)+(((TEMPRANO/44)*B197)*10)/15),0)</f>
        <v>233949</v>
      </c>
      <c r="N197" s="9">
        <f>ROUNDDOWN((('ASIG EXPERIENCIA'!M99)+(((TEMPRANO/44)*B197)*11)/15),0)</f>
        <v>257313</v>
      </c>
      <c r="O197" s="9">
        <f>ROUNDDOWN((('ASIG EXPERIENCIA'!N99)+(((TEMPRANO/44)*B197)*12)/15),0)</f>
        <v>280678</v>
      </c>
      <c r="P197" s="9">
        <f>ROUNDDOWN((('ASIG EXPERIENCIA'!O99)+(((TEMPRANO/44)*B197)*13)/15),0)</f>
        <v>304042</v>
      </c>
      <c r="Q197" s="9">
        <f>ROUNDDOWN((('ASIG EXPERIENCIA'!P99)+(((TEMPRANO/44)*B197)*14)/15),0)</f>
        <v>327406</v>
      </c>
      <c r="R197" s="9">
        <f>ROUNDDOWN((('ASIG EXPERIENCIA'!Q99)+(((TEMPRANO/44)*B197)*15)/15),0)</f>
        <v>350771</v>
      </c>
    </row>
    <row r="198" spans="1:18" ht="17.45" customHeight="1" thickBot="1" x14ac:dyDescent="0.3">
      <c r="A198" s="11" t="s">
        <v>8</v>
      </c>
      <c r="B198" s="15">
        <v>44</v>
      </c>
      <c r="C198" s="16">
        <f>'RMN-BRP'!E46</f>
        <v>626709.6</v>
      </c>
      <c r="D198" s="9">
        <f>ROUNDDOWN((('ASIG EXPERIENCIA'!C100)+(((TEMPRANO/44)*B198)*1)/15),0)</f>
        <v>24220</v>
      </c>
      <c r="E198" s="9">
        <f>ROUNDDOWN((('ASIG EXPERIENCIA'!D100)+(((TEMPRANO/44)*B198)*2)/15),0)</f>
        <v>48128</v>
      </c>
      <c r="F198" s="9">
        <f>ROUNDDOWN((('ASIG EXPERIENCIA'!E100)+(((TEMPRANO/44)*B198)*3)/15),0)</f>
        <v>72035</v>
      </c>
      <c r="G198" s="9">
        <f>ROUNDDOWN((('ASIG EXPERIENCIA'!F100)+(((TEMPRANO/44)*B198)*4)/15),0)</f>
        <v>95944</v>
      </c>
      <c r="H198" s="9">
        <f>ROUNDDOWN((('ASIG EXPERIENCIA'!G100)+(((TEMPRANO/44)*B198)*5)/15),0)</f>
        <v>119851</v>
      </c>
      <c r="I198" s="9">
        <f>ROUNDDOWN((('ASIG EXPERIENCIA'!H100)+(((TEMPRANO/44)*B198)*6)/15),0)</f>
        <v>143758</v>
      </c>
      <c r="J198" s="9">
        <f>ROUNDDOWN((('ASIG EXPERIENCIA'!I100)+(((TEMPRANO/44)*B198)*7)/15),0)</f>
        <v>167667</v>
      </c>
      <c r="K198" s="9">
        <f>ROUNDDOWN((('ASIG EXPERIENCIA'!J100)+(((TEMPRANO/44)*B198)*8)/15),0)</f>
        <v>191574</v>
      </c>
      <c r="L198" s="9">
        <f>ROUNDDOWN((('ASIG EXPERIENCIA'!K100)+(((TEMPRANO/44)*B198)*9)/15),0)</f>
        <v>215482</v>
      </c>
      <c r="M198" s="9">
        <f>ROUNDDOWN((('ASIG EXPERIENCIA'!L100)+(((TEMPRANO/44)*B198)*10)/15),0)</f>
        <v>239390</v>
      </c>
      <c r="N198" s="9">
        <f>ROUNDDOWN((('ASIG EXPERIENCIA'!M100)+(((TEMPRANO/44)*B198)*11)/15),0)</f>
        <v>263298</v>
      </c>
      <c r="O198" s="9">
        <f>ROUNDDOWN((('ASIG EXPERIENCIA'!N100)+(((TEMPRANO/44)*B198)*12)/15),0)</f>
        <v>287205</v>
      </c>
      <c r="P198" s="9">
        <f>ROUNDDOWN((('ASIG EXPERIENCIA'!O100)+(((TEMPRANO/44)*B198)*13)/15),0)</f>
        <v>311112</v>
      </c>
      <c r="Q198" s="9">
        <f>ROUNDDOWN((('ASIG EXPERIENCIA'!P100)+(((TEMPRANO/44)*B198)*14)/15),0)</f>
        <v>335021</v>
      </c>
      <c r="R198" s="9">
        <f>ROUNDDOWN((('ASIG EXPERIENCIA'!Q100)+(((TEMPRANO/44)*B198)*15)/15),0)</f>
        <v>358928</v>
      </c>
    </row>
    <row r="201" spans="1:18" ht="15.75" thickBot="1" x14ac:dyDescent="0.3"/>
    <row r="202" spans="1:18" ht="16.5" thickBot="1" x14ac:dyDescent="0.3">
      <c r="B202" s="5"/>
      <c r="C202" s="5"/>
      <c r="D202" s="146" t="s">
        <v>71</v>
      </c>
      <c r="E202" s="147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</row>
    <row r="203" spans="1:18" ht="15.75" thickBot="1" x14ac:dyDescent="0.3">
      <c r="B203" s="5"/>
      <c r="C203" s="5"/>
      <c r="D203" s="141" t="s">
        <v>5</v>
      </c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3"/>
    </row>
    <row r="204" spans="1:18" ht="15.75" thickBot="1" x14ac:dyDescent="0.3">
      <c r="A204" s="26" t="s">
        <v>6</v>
      </c>
      <c r="B204" s="144" t="s">
        <v>0</v>
      </c>
      <c r="C204" s="145"/>
      <c r="D204" s="17">
        <v>1</v>
      </c>
      <c r="E204" s="18">
        <v>2</v>
      </c>
      <c r="F204" s="19">
        <v>3</v>
      </c>
      <c r="G204" s="19">
        <v>4</v>
      </c>
      <c r="H204" s="19">
        <v>5</v>
      </c>
      <c r="I204" s="19">
        <v>6</v>
      </c>
      <c r="J204" s="19">
        <v>7</v>
      </c>
      <c r="K204" s="19">
        <v>8</v>
      </c>
      <c r="L204" s="19">
        <v>9</v>
      </c>
      <c r="M204" s="19">
        <v>10</v>
      </c>
      <c r="N204" s="19">
        <v>11</v>
      </c>
      <c r="O204" s="19">
        <v>12</v>
      </c>
      <c r="P204" s="19">
        <v>13</v>
      </c>
      <c r="Q204" s="19">
        <v>14</v>
      </c>
      <c r="R204" s="20">
        <v>15</v>
      </c>
    </row>
    <row r="205" spans="1:18" ht="17.45" customHeight="1" thickBot="1" x14ac:dyDescent="0.3">
      <c r="A205" s="11" t="s">
        <v>9</v>
      </c>
      <c r="B205" s="11">
        <v>1</v>
      </c>
      <c r="C205" s="12">
        <f>'RMN-BRP'!B3</f>
        <v>13537.174999999999</v>
      </c>
      <c r="D205" s="9">
        <f>ROUNDDOWN(((('ASIG EXPERIENCIA'!C4)+(((AVANZADO/44)*B205)*1)/15)+(AVANZADOFIJO/44)*B205),0)</f>
        <v>2759</v>
      </c>
      <c r="E205" s="9">
        <f>ROUNDDOWN(((('ASIG EXPERIENCIA'!D4)+(((AVANZADO/44)*B205)*2)/15)+(AVANZADOFIJO/44)*B205),0)</f>
        <v>3349</v>
      </c>
      <c r="F205" s="9">
        <f>ROUNDDOWN(((('ASIG EXPERIENCIA'!E4)+(((AVANZADO/44)*B205)*3)/15)+(AVANZADOFIJO/44)*B205),0)</f>
        <v>3939</v>
      </c>
      <c r="G205" s="9">
        <f>ROUNDDOWN(((('ASIG EXPERIENCIA'!F4)+(((AVANZADO/44)*B205)*4)/15)+(AVANZADOFIJO/44)*B205),0)</f>
        <v>4528</v>
      </c>
      <c r="H205" s="9">
        <f>ROUNDDOWN(((('ASIG EXPERIENCIA'!G4)+(((AVANZADO/44)*B205)*5)/15)+(AVANZADOFIJO/44)*B205),0)</f>
        <v>5118</v>
      </c>
      <c r="I205" s="9">
        <f>ROUNDDOWN(((('ASIG EXPERIENCIA'!H4)+(((AVANZADO/44)*B205)*6)/15)+(AVANZADOFIJO/44)*B205),0)</f>
        <v>5708</v>
      </c>
      <c r="J205" s="9">
        <f>ROUNDDOWN(((('ASIG EXPERIENCIA'!I4)+(((AVANZADO/44)*B205)*7)/15)+(AVANZADOFIJO/44)*B205),0)</f>
        <v>6298</v>
      </c>
      <c r="K205" s="9">
        <f>ROUNDDOWN(((('ASIG EXPERIENCIA'!J4)+(((AVANZADO/44)*B205)*8)/15)+(AVANZADOFIJO/44)*B205),0)</f>
        <v>6888</v>
      </c>
      <c r="L205" s="9">
        <f>ROUNDDOWN(((('ASIG EXPERIENCIA'!K4)+(((AVANZADO/44)*B205)*9)/15)+(AVANZADOFIJO/44)*B205),0)</f>
        <v>7477</v>
      </c>
      <c r="M205" s="9">
        <f>ROUNDDOWN(((('ASIG EXPERIENCIA'!L4)+(((AVANZADO/44)*B205)*10)/15)+(AVANZADOFIJO/44)*B205),0)</f>
        <v>8067</v>
      </c>
      <c r="N205" s="9">
        <f>ROUNDDOWN(((('ASIG EXPERIENCIA'!M4)+(((AVANZADO/44)*B205)*11)/15)+(AVANZADOFIJO/44)*B205),0)</f>
        <v>8657</v>
      </c>
      <c r="O205" s="9">
        <f>ROUNDDOWN(((('ASIG EXPERIENCIA'!N4)+(((AVANZADO/44)*B205)*12)/15)+(AVANZADOFIJO/44)*B205),0)</f>
        <v>9247</v>
      </c>
      <c r="P205" s="9">
        <f>ROUNDDOWN(((('ASIG EXPERIENCIA'!O4)+(((AVANZADO/44)*B205)*13)/15)+(AVANZADOFIJO/44)*B205),0)</f>
        <v>9837</v>
      </c>
      <c r="Q205" s="9">
        <f>ROUNDDOWN(((('ASIG EXPERIENCIA'!P4)+(((AVANZADO/44)*B205)*14)/15)+(AVANZADOFIJO/44)*B205),0)</f>
        <v>10426</v>
      </c>
      <c r="R205" s="9">
        <f>ROUNDDOWN(((('ASIG EXPERIENCIA'!Q4)+(((AVANZADO/44)*B205)*15)/15)+(AVANZADOFIJO/44)*B205),0)</f>
        <v>11016</v>
      </c>
    </row>
    <row r="206" spans="1:18" ht="17.45" customHeight="1" thickBot="1" x14ac:dyDescent="0.3">
      <c r="A206" s="11" t="s">
        <v>9</v>
      </c>
      <c r="B206" s="13">
        <v>2</v>
      </c>
      <c r="C206" s="14">
        <f>'RMN-BRP'!B4</f>
        <v>27074.35</v>
      </c>
      <c r="D206" s="9">
        <f>ROUNDDOWN(((('ASIG EXPERIENCIA'!C5)+(((AVANZADO/44)*B206)*1)/15)+(AVANZADOFIJO/44)*B206),0)</f>
        <v>5520</v>
      </c>
      <c r="E206" s="9">
        <f>ROUNDDOWN(((('ASIG EXPERIENCIA'!D5)+(((AVANZADO/44)*B206)*2)/15)+(AVANZADOFIJO/44)*B206),0)</f>
        <v>6699</v>
      </c>
      <c r="F206" s="9">
        <f>ROUNDDOWN(((('ASIG EXPERIENCIA'!E5)+(((AVANZADO/44)*B206)*3)/15)+(AVANZADOFIJO/44)*B206),0)</f>
        <v>7879</v>
      </c>
      <c r="G206" s="9">
        <f>ROUNDDOWN(((('ASIG EXPERIENCIA'!F5)+(((AVANZADO/44)*B206)*4)/15)+(AVANZADOFIJO/44)*B206),0)</f>
        <v>9058</v>
      </c>
      <c r="H206" s="9">
        <f>ROUNDDOWN(((('ASIG EXPERIENCIA'!G5)+(((AVANZADO/44)*B206)*5)/15)+(AVANZADOFIJO/44)*B206),0)</f>
        <v>10238</v>
      </c>
      <c r="I206" s="9">
        <f>ROUNDDOWN(((('ASIG EXPERIENCIA'!H5)+(((AVANZADO/44)*B206)*6)/15)+(AVANZADOFIJO/44)*B206),0)</f>
        <v>11417</v>
      </c>
      <c r="J206" s="9">
        <f>ROUNDDOWN(((('ASIG EXPERIENCIA'!I5)+(((AVANZADO/44)*B206)*7)/15)+(AVANZADOFIJO/44)*B206),0)</f>
        <v>12597</v>
      </c>
      <c r="K206" s="9">
        <f>ROUNDDOWN(((('ASIG EXPERIENCIA'!J5)+(((AVANZADO/44)*B206)*8)/15)+(AVANZADOFIJO/44)*B206),0)</f>
        <v>13777</v>
      </c>
      <c r="L206" s="9">
        <f>ROUNDDOWN(((('ASIG EXPERIENCIA'!K5)+(((AVANZADO/44)*B206)*9)/15)+(AVANZADOFIJO/44)*B206),0)</f>
        <v>14955</v>
      </c>
      <c r="M206" s="9">
        <f>ROUNDDOWN(((('ASIG EXPERIENCIA'!L5)+(((AVANZADO/44)*B206)*10)/15)+(AVANZADOFIJO/44)*B206),0)</f>
        <v>16135</v>
      </c>
      <c r="N206" s="9">
        <f>ROUNDDOWN(((('ASIG EXPERIENCIA'!M5)+(((AVANZADO/44)*B206)*11)/15)+(AVANZADOFIJO/44)*B206),0)</f>
        <v>17314</v>
      </c>
      <c r="O206" s="9">
        <f>ROUNDDOWN(((('ASIG EXPERIENCIA'!N5)+(((AVANZADO/44)*B206)*12)/15)+(AVANZADOFIJO/44)*B206),0)</f>
        <v>18494</v>
      </c>
      <c r="P206" s="9">
        <f>ROUNDDOWN(((('ASIG EXPERIENCIA'!O5)+(((AVANZADO/44)*B206)*13)/15)+(AVANZADOFIJO/44)*B206),0)</f>
        <v>19674</v>
      </c>
      <c r="Q206" s="9">
        <f>ROUNDDOWN(((('ASIG EXPERIENCIA'!P5)+(((AVANZADO/44)*B206)*14)/15)+(AVANZADOFIJO/44)*B206),0)</f>
        <v>20853</v>
      </c>
      <c r="R206" s="9">
        <f>ROUNDDOWN(((('ASIG EXPERIENCIA'!Q5)+(((AVANZADO/44)*B206)*15)/15)+(AVANZADOFIJO/44)*B206),0)</f>
        <v>22033</v>
      </c>
    </row>
    <row r="207" spans="1:18" ht="17.45" customHeight="1" thickBot="1" x14ac:dyDescent="0.3">
      <c r="A207" s="11" t="s">
        <v>9</v>
      </c>
      <c r="B207" s="13">
        <v>3</v>
      </c>
      <c r="C207" s="14">
        <f>'RMN-BRP'!B5</f>
        <v>40611.524999999994</v>
      </c>
      <c r="D207" s="9">
        <f>ROUNDDOWN(((('ASIG EXPERIENCIA'!C6)+(((AVANZADO/44)*B207)*1)/15)+(AVANZADOFIJO/44)*B207),0)</f>
        <v>8279</v>
      </c>
      <c r="E207" s="9">
        <f>ROUNDDOWN(((('ASIG EXPERIENCIA'!D6)+(((AVANZADO/44)*B207)*2)/15)+(AVANZADOFIJO/44)*B207),0)</f>
        <v>10049</v>
      </c>
      <c r="F207" s="9">
        <f>ROUNDDOWN(((('ASIG EXPERIENCIA'!E6)+(((AVANZADO/44)*B207)*3)/15)+(AVANZADOFIJO/44)*B207),0)</f>
        <v>11818</v>
      </c>
      <c r="G207" s="9">
        <f>ROUNDDOWN(((('ASIG EXPERIENCIA'!F6)+(((AVANZADO/44)*B207)*4)/15)+(AVANZADOFIJO/44)*B207),0)</f>
        <v>13587</v>
      </c>
      <c r="H207" s="9">
        <f>ROUNDDOWN(((('ASIG EXPERIENCIA'!G6)+(((AVANZADO/44)*B207)*5)/15)+(AVANZADOFIJO/44)*B207),0)</f>
        <v>15357</v>
      </c>
      <c r="I207" s="9">
        <f>ROUNDDOWN(((('ASIG EXPERIENCIA'!H6)+(((AVANZADO/44)*B207)*6)/15)+(AVANZADOFIJO/44)*B207),0)</f>
        <v>17126</v>
      </c>
      <c r="J207" s="9">
        <f>ROUNDDOWN(((('ASIG EXPERIENCIA'!I6)+(((AVANZADO/44)*B207)*7)/15)+(AVANZADOFIJO/44)*B207),0)</f>
        <v>18895</v>
      </c>
      <c r="K207" s="9">
        <f>ROUNDDOWN(((('ASIG EXPERIENCIA'!J6)+(((AVANZADO/44)*B207)*8)/15)+(AVANZADOFIJO/44)*B207),0)</f>
        <v>20665</v>
      </c>
      <c r="L207" s="9">
        <f>ROUNDDOWN(((('ASIG EXPERIENCIA'!K6)+(((AVANZADO/44)*B207)*9)/15)+(AVANZADOFIJO/44)*B207),0)</f>
        <v>22434</v>
      </c>
      <c r="M207" s="9">
        <f>ROUNDDOWN(((('ASIG EXPERIENCIA'!L6)+(((AVANZADO/44)*B207)*10)/15)+(AVANZADOFIJO/44)*B207),0)</f>
        <v>24203</v>
      </c>
      <c r="N207" s="9">
        <f>ROUNDDOWN(((('ASIG EXPERIENCIA'!M6)+(((AVANZADO/44)*B207)*11)/15)+(AVANZADOFIJO/44)*B207),0)</f>
        <v>25973</v>
      </c>
      <c r="O207" s="9">
        <f>ROUNDDOWN(((('ASIG EXPERIENCIA'!N6)+(((AVANZADO/44)*B207)*12)/15)+(AVANZADOFIJO/44)*B207),0)</f>
        <v>27742</v>
      </c>
      <c r="P207" s="9">
        <f>ROUNDDOWN(((('ASIG EXPERIENCIA'!O6)+(((AVANZADO/44)*B207)*13)/15)+(AVANZADOFIJO/44)*B207),0)</f>
        <v>29512</v>
      </c>
      <c r="Q207" s="9">
        <f>ROUNDDOWN(((('ASIG EXPERIENCIA'!P6)+(((AVANZADO/44)*B207)*14)/15)+(AVANZADOFIJO/44)*B207),0)</f>
        <v>31281</v>
      </c>
      <c r="R207" s="9">
        <f>ROUNDDOWN(((('ASIG EXPERIENCIA'!Q6)+(((AVANZADO/44)*B207)*15)/15)+(AVANZADOFIJO/44)*B207),0)</f>
        <v>33050</v>
      </c>
    </row>
    <row r="208" spans="1:18" ht="17.45" customHeight="1" thickBot="1" x14ac:dyDescent="0.3">
      <c r="A208" s="11" t="s">
        <v>9</v>
      </c>
      <c r="B208" s="13">
        <v>4</v>
      </c>
      <c r="C208" s="14">
        <f>'RMN-BRP'!B6</f>
        <v>54148.7</v>
      </c>
      <c r="D208" s="9">
        <f>ROUNDDOWN(((('ASIG EXPERIENCIA'!C7)+(((AVANZADO/44)*B208)*1)/15)+(AVANZADOFIJO/44)*B208),0)</f>
        <v>11040</v>
      </c>
      <c r="E208" s="9">
        <f>ROUNDDOWN(((('ASIG EXPERIENCIA'!D7)+(((AVANZADO/44)*B208)*2)/15)+(AVANZADOFIJO/44)*B208),0)</f>
        <v>13399</v>
      </c>
      <c r="F208" s="9">
        <f>ROUNDDOWN(((('ASIG EXPERIENCIA'!E7)+(((AVANZADO/44)*B208)*3)/15)+(AVANZADOFIJO/44)*B208),0)</f>
        <v>15758</v>
      </c>
      <c r="G208" s="9">
        <f>ROUNDDOWN(((('ASIG EXPERIENCIA'!F7)+(((AVANZADO/44)*B208)*4)/15)+(AVANZADOFIJO/44)*B208),0)</f>
        <v>18117</v>
      </c>
      <c r="H208" s="9">
        <f>ROUNDDOWN(((('ASIG EXPERIENCIA'!G7)+(((AVANZADO/44)*B208)*5)/15)+(AVANZADOFIJO/44)*B208),0)</f>
        <v>20476</v>
      </c>
      <c r="I208" s="9">
        <f>ROUNDDOWN(((('ASIG EXPERIENCIA'!H7)+(((AVANZADO/44)*B208)*6)/15)+(AVANZADOFIJO/44)*B208),0)</f>
        <v>22835</v>
      </c>
      <c r="J208" s="9">
        <f>ROUNDDOWN(((('ASIG EXPERIENCIA'!I7)+(((AVANZADO/44)*B208)*7)/15)+(AVANZADOFIJO/44)*B208),0)</f>
        <v>25195</v>
      </c>
      <c r="K208" s="9">
        <f>ROUNDDOWN(((('ASIG EXPERIENCIA'!J7)+(((AVANZADO/44)*B208)*8)/15)+(AVANZADOFIJO/44)*B208),0)</f>
        <v>27554</v>
      </c>
      <c r="L208" s="9">
        <f>ROUNDDOWN(((('ASIG EXPERIENCIA'!K7)+(((AVANZADO/44)*B208)*9)/15)+(AVANZADOFIJO/44)*B208),0)</f>
        <v>29912</v>
      </c>
      <c r="M208" s="9">
        <f>ROUNDDOWN(((('ASIG EXPERIENCIA'!L7)+(((AVANZADO/44)*B208)*10)/15)+(AVANZADOFIJO/44)*B208),0)</f>
        <v>32271</v>
      </c>
      <c r="N208" s="9">
        <f>ROUNDDOWN(((('ASIG EXPERIENCIA'!M7)+(((AVANZADO/44)*B208)*11)/15)+(AVANZADOFIJO/44)*B208),0)</f>
        <v>34630</v>
      </c>
      <c r="O208" s="9">
        <f>ROUNDDOWN(((('ASIG EXPERIENCIA'!N7)+(((AVANZADO/44)*B208)*12)/15)+(AVANZADOFIJO/44)*B208),0)</f>
        <v>36989</v>
      </c>
      <c r="P208" s="9">
        <f>ROUNDDOWN(((('ASIG EXPERIENCIA'!O7)+(((AVANZADO/44)*B208)*13)/15)+(AVANZADOFIJO/44)*B208),0)</f>
        <v>39349</v>
      </c>
      <c r="Q208" s="9">
        <f>ROUNDDOWN(((('ASIG EXPERIENCIA'!P7)+(((AVANZADO/44)*B208)*14)/15)+(AVANZADOFIJO/44)*B208),0)</f>
        <v>41708</v>
      </c>
      <c r="R208" s="9">
        <f>ROUNDDOWN(((('ASIG EXPERIENCIA'!Q7)+(((AVANZADO/44)*B208)*15)/15)+(AVANZADOFIJO/44)*B208),0)</f>
        <v>44067</v>
      </c>
    </row>
    <row r="209" spans="1:18" ht="17.45" customHeight="1" thickBot="1" x14ac:dyDescent="0.3">
      <c r="A209" s="11" t="s">
        <v>9</v>
      </c>
      <c r="B209" s="13">
        <v>5</v>
      </c>
      <c r="C209" s="14">
        <f>'RMN-BRP'!B7</f>
        <v>67685.875</v>
      </c>
      <c r="D209" s="9">
        <f>ROUNDDOWN(((('ASIG EXPERIENCIA'!C8)+(((AVANZADO/44)*B209)*1)/15)+(AVANZADOFIJO/44)*B209),0)</f>
        <v>13800</v>
      </c>
      <c r="E209" s="9">
        <f>ROUNDDOWN(((('ASIG EXPERIENCIA'!D8)+(((AVANZADO/44)*B209)*2)/15)+(AVANZADOFIJO/44)*B209),0)</f>
        <v>16749</v>
      </c>
      <c r="F209" s="9">
        <f>ROUNDDOWN(((('ASIG EXPERIENCIA'!E8)+(((AVANZADO/44)*B209)*3)/15)+(AVANZADOFIJO/44)*B209),0)</f>
        <v>19698</v>
      </c>
      <c r="G209" s="9">
        <f>ROUNDDOWN(((('ASIG EXPERIENCIA'!F8)+(((AVANZADO/44)*B209)*4)/15)+(AVANZADOFIJO/44)*B209),0)</f>
        <v>22646</v>
      </c>
      <c r="H209" s="9">
        <f>ROUNDDOWN(((('ASIG EXPERIENCIA'!G8)+(((AVANZADO/44)*B209)*5)/15)+(AVANZADOFIJO/44)*B209),0)</f>
        <v>25595</v>
      </c>
      <c r="I209" s="9">
        <f>ROUNDDOWN(((('ASIG EXPERIENCIA'!H8)+(((AVANZADO/44)*B209)*6)/15)+(AVANZADOFIJO/44)*B209),0)</f>
        <v>28544</v>
      </c>
      <c r="J209" s="9">
        <f>ROUNDDOWN(((('ASIG EXPERIENCIA'!I8)+(((AVANZADO/44)*B209)*7)/15)+(AVANZADOFIJO/44)*B209),0)</f>
        <v>31493</v>
      </c>
      <c r="K209" s="9">
        <f>ROUNDDOWN(((('ASIG EXPERIENCIA'!J8)+(((AVANZADO/44)*B209)*8)/15)+(AVANZADOFIJO/44)*B209),0)</f>
        <v>34442</v>
      </c>
      <c r="L209" s="9">
        <f>ROUNDDOWN(((('ASIG EXPERIENCIA'!K8)+(((AVANZADO/44)*B209)*9)/15)+(AVANZADOFIJO/44)*B209),0)</f>
        <v>37391</v>
      </c>
      <c r="M209" s="9">
        <f>ROUNDDOWN(((('ASIG EXPERIENCIA'!L8)+(((AVANZADO/44)*B209)*10)/15)+(AVANZADOFIJO/44)*B209),0)</f>
        <v>40340</v>
      </c>
      <c r="N209" s="9">
        <f>ROUNDDOWN(((('ASIG EXPERIENCIA'!M8)+(((AVANZADO/44)*B209)*11)/15)+(AVANZADOFIJO/44)*B209),0)</f>
        <v>43289</v>
      </c>
      <c r="O209" s="9">
        <f>ROUNDDOWN(((('ASIG EXPERIENCIA'!N8)+(((AVANZADO/44)*B209)*12)/15)+(AVANZADOFIJO/44)*B209),0)</f>
        <v>46238</v>
      </c>
      <c r="P209" s="9">
        <f>ROUNDDOWN(((('ASIG EXPERIENCIA'!O8)+(((AVANZADO/44)*B209)*13)/15)+(AVANZADOFIJO/44)*B209),0)</f>
        <v>49187</v>
      </c>
      <c r="Q209" s="9">
        <f>ROUNDDOWN(((('ASIG EXPERIENCIA'!P8)+(((AVANZADO/44)*B209)*14)/15)+(AVANZADOFIJO/44)*B209),0)</f>
        <v>52134</v>
      </c>
      <c r="R209" s="9">
        <f>ROUNDDOWN(((('ASIG EXPERIENCIA'!Q8)+(((AVANZADO/44)*B209)*15)/15)+(AVANZADOFIJO/44)*B209),0)</f>
        <v>55083</v>
      </c>
    </row>
    <row r="210" spans="1:18" ht="17.45" customHeight="1" thickBot="1" x14ac:dyDescent="0.3">
      <c r="A210" s="11" t="s">
        <v>9</v>
      </c>
      <c r="B210" s="13">
        <v>6</v>
      </c>
      <c r="C210" s="14">
        <f>'RMN-BRP'!B8</f>
        <v>81223.049999999988</v>
      </c>
      <c r="D210" s="9">
        <f>ROUNDDOWN(((('ASIG EXPERIENCIA'!C9)+(((AVANZADO/44)*B210)*1)/15)+(AVANZADOFIJO/44)*B210),0)</f>
        <v>16560</v>
      </c>
      <c r="E210" s="9">
        <f>ROUNDDOWN(((('ASIG EXPERIENCIA'!D9)+(((AVANZADO/44)*B210)*2)/15)+(AVANZADOFIJO/44)*B210),0)</f>
        <v>20099</v>
      </c>
      <c r="F210" s="9">
        <f>ROUNDDOWN(((('ASIG EXPERIENCIA'!E9)+(((AVANZADO/44)*B210)*3)/15)+(AVANZADOFIJO/44)*B210),0)</f>
        <v>23637</v>
      </c>
      <c r="G210" s="9">
        <f>ROUNDDOWN(((('ASIG EXPERIENCIA'!F9)+(((AVANZADO/44)*B210)*4)/15)+(AVANZADOFIJO/44)*B210),0)</f>
        <v>27176</v>
      </c>
      <c r="H210" s="9">
        <f>ROUNDDOWN(((('ASIG EXPERIENCIA'!G9)+(((AVANZADO/44)*B210)*5)/15)+(AVANZADOFIJO/44)*B210),0)</f>
        <v>30715</v>
      </c>
      <c r="I210" s="9">
        <f>ROUNDDOWN(((('ASIG EXPERIENCIA'!H9)+(((AVANZADO/44)*B210)*6)/15)+(AVANZADOFIJO/44)*B210),0)</f>
        <v>34253</v>
      </c>
      <c r="J210" s="9">
        <f>ROUNDDOWN(((('ASIG EXPERIENCIA'!I9)+(((AVANZADO/44)*B210)*7)/15)+(AVANZADOFIJO/44)*B210),0)</f>
        <v>37792</v>
      </c>
      <c r="K210" s="9">
        <f>ROUNDDOWN(((('ASIG EXPERIENCIA'!J9)+(((AVANZADO/44)*B210)*8)/15)+(AVANZADOFIJO/44)*B210),0)</f>
        <v>41331</v>
      </c>
      <c r="L210" s="9">
        <f>ROUNDDOWN(((('ASIG EXPERIENCIA'!K9)+(((AVANZADO/44)*B210)*9)/15)+(AVANZADOFIJO/44)*B210),0)</f>
        <v>44869</v>
      </c>
      <c r="M210" s="9">
        <f>ROUNDDOWN(((('ASIG EXPERIENCIA'!L9)+(((AVANZADO/44)*B210)*10)/15)+(AVANZADOFIJO/44)*B210),0)</f>
        <v>48407</v>
      </c>
      <c r="N210" s="9">
        <f>ROUNDDOWN(((('ASIG EXPERIENCIA'!M9)+(((AVANZADO/44)*B210)*11)/15)+(AVANZADOFIJO/44)*B210),0)</f>
        <v>51946</v>
      </c>
      <c r="O210" s="9">
        <f>ROUNDDOWN(((('ASIG EXPERIENCIA'!N9)+(((AVANZADO/44)*B210)*12)/15)+(AVANZADOFIJO/44)*B210),0)</f>
        <v>55485</v>
      </c>
      <c r="P210" s="9">
        <f>ROUNDDOWN(((('ASIG EXPERIENCIA'!O9)+(((AVANZADO/44)*B210)*13)/15)+(AVANZADOFIJO/44)*B210),0)</f>
        <v>59024</v>
      </c>
      <c r="Q210" s="9">
        <f>ROUNDDOWN(((('ASIG EXPERIENCIA'!P9)+(((AVANZADO/44)*B210)*14)/15)+(AVANZADOFIJO/44)*B210),0)</f>
        <v>62562</v>
      </c>
      <c r="R210" s="9">
        <f>ROUNDDOWN(((('ASIG EXPERIENCIA'!Q9)+(((AVANZADO/44)*B210)*15)/15)+(AVANZADOFIJO/44)*B210),0)</f>
        <v>66101</v>
      </c>
    </row>
    <row r="211" spans="1:18" ht="17.45" customHeight="1" thickBot="1" x14ac:dyDescent="0.3">
      <c r="A211" s="11" t="s">
        <v>9</v>
      </c>
      <c r="B211" s="13">
        <v>7</v>
      </c>
      <c r="C211" s="14">
        <f>'RMN-BRP'!B9</f>
        <v>94760.224999999991</v>
      </c>
      <c r="D211" s="9">
        <f>ROUNDDOWN(((('ASIG EXPERIENCIA'!C10)+(((AVANZADO/44)*B211)*1)/15)+(AVANZADOFIJO/44)*B211),0)</f>
        <v>19320</v>
      </c>
      <c r="E211" s="9">
        <f>ROUNDDOWN(((('ASIG EXPERIENCIA'!D10)+(((AVANZADO/44)*B211)*2)/15)+(AVANZADOFIJO/44)*B211),0)</f>
        <v>23449</v>
      </c>
      <c r="F211" s="9">
        <f>ROUNDDOWN(((('ASIG EXPERIENCIA'!E10)+(((AVANZADO/44)*B211)*3)/15)+(AVANZADOFIJO/44)*B211),0)</f>
        <v>27577</v>
      </c>
      <c r="G211" s="9">
        <f>ROUNDDOWN(((('ASIG EXPERIENCIA'!F10)+(((AVANZADO/44)*B211)*4)/15)+(AVANZADOFIJO/44)*B211),0)</f>
        <v>31706</v>
      </c>
      <c r="H211" s="9">
        <f>ROUNDDOWN(((('ASIG EXPERIENCIA'!G10)+(((AVANZADO/44)*B211)*5)/15)+(AVANZADOFIJO/44)*B211),0)</f>
        <v>35834</v>
      </c>
      <c r="I211" s="9">
        <f>ROUNDDOWN(((('ASIG EXPERIENCIA'!H10)+(((AVANZADO/44)*B211)*6)/15)+(AVANZADOFIJO/44)*B211),0)</f>
        <v>39962</v>
      </c>
      <c r="J211" s="9">
        <f>ROUNDDOWN(((('ASIG EXPERIENCIA'!I10)+(((AVANZADO/44)*B211)*7)/15)+(AVANZADOFIJO/44)*B211),0)</f>
        <v>44090</v>
      </c>
      <c r="K211" s="9">
        <f>ROUNDDOWN(((('ASIG EXPERIENCIA'!J10)+(((AVANZADO/44)*B211)*8)/15)+(AVANZADOFIJO/44)*B211),0)</f>
        <v>48219</v>
      </c>
      <c r="L211" s="9">
        <f>ROUNDDOWN(((('ASIG EXPERIENCIA'!K10)+(((AVANZADO/44)*B211)*9)/15)+(AVANZADOFIJO/44)*B211),0)</f>
        <v>52348</v>
      </c>
      <c r="M211" s="9">
        <f>ROUNDDOWN(((('ASIG EXPERIENCIA'!L10)+(((AVANZADO/44)*B211)*10)/15)+(AVANZADOFIJO/44)*B211),0)</f>
        <v>56476</v>
      </c>
      <c r="N211" s="9">
        <f>ROUNDDOWN(((('ASIG EXPERIENCIA'!M10)+(((AVANZADO/44)*B211)*11)/15)+(AVANZADOFIJO/44)*B211),0)</f>
        <v>60605</v>
      </c>
      <c r="O211" s="9">
        <f>ROUNDDOWN(((('ASIG EXPERIENCIA'!N10)+(((AVANZADO/44)*B211)*12)/15)+(AVANZADOFIJO/44)*B211),0)</f>
        <v>64733</v>
      </c>
      <c r="P211" s="9">
        <f>ROUNDDOWN(((('ASIG EXPERIENCIA'!O10)+(((AVANZADO/44)*B211)*13)/15)+(AVANZADOFIJO/44)*B211),0)</f>
        <v>68861</v>
      </c>
      <c r="Q211" s="9">
        <f>ROUNDDOWN(((('ASIG EXPERIENCIA'!P10)+(((AVANZADO/44)*B211)*14)/15)+(AVANZADOFIJO/44)*B211),0)</f>
        <v>72989</v>
      </c>
      <c r="R211" s="9">
        <f>ROUNDDOWN(((('ASIG EXPERIENCIA'!Q10)+(((AVANZADO/44)*B211)*15)/15)+(AVANZADOFIJO/44)*B211),0)</f>
        <v>77118</v>
      </c>
    </row>
    <row r="212" spans="1:18" ht="17.45" customHeight="1" thickBot="1" x14ac:dyDescent="0.3">
      <c r="A212" s="11" t="s">
        <v>9</v>
      </c>
      <c r="B212" s="13">
        <v>8</v>
      </c>
      <c r="C212" s="14">
        <f>'RMN-BRP'!B10</f>
        <v>108297.4</v>
      </c>
      <c r="D212" s="9">
        <f>ROUNDDOWN(((('ASIG EXPERIENCIA'!C11)+(((AVANZADO/44)*B212)*1)/15)+(AVANZADOFIJO/44)*B212),0)</f>
        <v>22081</v>
      </c>
      <c r="E212" s="9">
        <f>ROUNDDOWN(((('ASIG EXPERIENCIA'!D11)+(((AVANZADO/44)*B212)*2)/15)+(AVANZADOFIJO/44)*B212),0)</f>
        <v>26799</v>
      </c>
      <c r="F212" s="9">
        <f>ROUNDDOWN(((('ASIG EXPERIENCIA'!E11)+(((AVANZADO/44)*B212)*3)/15)+(AVANZADOFIJO/44)*B212),0)</f>
        <v>31517</v>
      </c>
      <c r="G212" s="9">
        <f>ROUNDDOWN(((('ASIG EXPERIENCIA'!F11)+(((AVANZADO/44)*B212)*4)/15)+(AVANZADOFIJO/44)*B212),0)</f>
        <v>36235</v>
      </c>
      <c r="H212" s="9">
        <f>ROUNDDOWN(((('ASIG EXPERIENCIA'!G11)+(((AVANZADO/44)*B212)*5)/15)+(AVANZADOFIJO/44)*B212),0)</f>
        <v>40953</v>
      </c>
      <c r="I212" s="9">
        <f>ROUNDDOWN(((('ASIG EXPERIENCIA'!H11)+(((AVANZADO/44)*B212)*6)/15)+(AVANZADOFIJO/44)*B212),0)</f>
        <v>45671</v>
      </c>
      <c r="J212" s="9">
        <f>ROUNDDOWN(((('ASIG EXPERIENCIA'!I11)+(((AVANZADO/44)*B212)*7)/15)+(AVANZADOFIJO/44)*B212),0)</f>
        <v>50390</v>
      </c>
      <c r="K212" s="9">
        <f>ROUNDDOWN(((('ASIG EXPERIENCIA'!J11)+(((AVANZADO/44)*B212)*8)/15)+(AVANZADOFIJO/44)*B212),0)</f>
        <v>55108</v>
      </c>
      <c r="L212" s="9">
        <f>ROUNDDOWN(((('ASIG EXPERIENCIA'!K11)+(((AVANZADO/44)*B212)*9)/15)+(AVANZADOFIJO/44)*B212),0)</f>
        <v>59825</v>
      </c>
      <c r="M212" s="9">
        <f>ROUNDDOWN(((('ASIG EXPERIENCIA'!L11)+(((AVANZADO/44)*B212)*10)/15)+(AVANZADOFIJO/44)*B212),0)</f>
        <v>64544</v>
      </c>
      <c r="N212" s="9">
        <f>ROUNDDOWN(((('ASIG EXPERIENCIA'!M11)+(((AVANZADO/44)*B212)*11)/15)+(AVANZADOFIJO/44)*B212),0)</f>
        <v>69262</v>
      </c>
      <c r="O212" s="9">
        <f>ROUNDDOWN(((('ASIG EXPERIENCIA'!N11)+(((AVANZADO/44)*B212)*12)/15)+(AVANZADOFIJO/44)*B212),0)</f>
        <v>73980</v>
      </c>
      <c r="P212" s="9">
        <f>ROUNDDOWN(((('ASIG EXPERIENCIA'!O11)+(((AVANZADO/44)*B212)*13)/15)+(AVANZADOFIJO/44)*B212),0)</f>
        <v>78699</v>
      </c>
      <c r="Q212" s="9">
        <f>ROUNDDOWN(((('ASIG EXPERIENCIA'!P11)+(((AVANZADO/44)*B212)*14)/15)+(AVANZADOFIJO/44)*B212),0)</f>
        <v>83417</v>
      </c>
      <c r="R212" s="9">
        <f>ROUNDDOWN(((('ASIG EXPERIENCIA'!Q11)+(((AVANZADO/44)*B212)*15)/15)+(AVANZADOFIJO/44)*B212),0)</f>
        <v>88134</v>
      </c>
    </row>
    <row r="213" spans="1:18" ht="17.45" customHeight="1" thickBot="1" x14ac:dyDescent="0.3">
      <c r="A213" s="11" t="s">
        <v>9</v>
      </c>
      <c r="B213" s="13">
        <v>9</v>
      </c>
      <c r="C213" s="14">
        <f>'RMN-BRP'!B11</f>
        <v>121834.575</v>
      </c>
      <c r="D213" s="9">
        <f>ROUNDDOWN(((('ASIG EXPERIENCIA'!C12)+(((AVANZADO/44)*B213)*1)/15)+(AVANZADOFIJO/44)*B213),0)</f>
        <v>24841</v>
      </c>
      <c r="E213" s="9">
        <f>ROUNDDOWN(((('ASIG EXPERIENCIA'!D12)+(((AVANZADO/44)*B213)*2)/15)+(AVANZADOFIJO/44)*B213),0)</f>
        <v>30149</v>
      </c>
      <c r="F213" s="9">
        <f>ROUNDDOWN(((('ASIG EXPERIENCIA'!E12)+(((AVANZADO/44)*B213)*3)/15)+(AVANZADOFIJO/44)*B213),0)</f>
        <v>35457</v>
      </c>
      <c r="G213" s="9">
        <f>ROUNDDOWN(((('ASIG EXPERIENCIA'!F12)+(((AVANZADO/44)*B213)*4)/15)+(AVANZADOFIJO/44)*B213),0)</f>
        <v>40765</v>
      </c>
      <c r="H213" s="9">
        <f>ROUNDDOWN(((('ASIG EXPERIENCIA'!G12)+(((AVANZADO/44)*B213)*5)/15)+(AVANZADOFIJO/44)*B213),0)</f>
        <v>46073</v>
      </c>
      <c r="I213" s="9">
        <f>ROUNDDOWN(((('ASIG EXPERIENCIA'!H12)+(((AVANZADO/44)*B213)*6)/15)+(AVANZADOFIJO/44)*B213),0)</f>
        <v>51381</v>
      </c>
      <c r="J213" s="9">
        <f>ROUNDDOWN(((('ASIG EXPERIENCIA'!I12)+(((AVANZADO/44)*B213)*7)/15)+(AVANZADOFIJO/44)*B213),0)</f>
        <v>56688</v>
      </c>
      <c r="K213" s="9">
        <f>ROUNDDOWN(((('ASIG EXPERIENCIA'!J12)+(((AVANZADO/44)*B213)*8)/15)+(AVANZADOFIJO/44)*B213),0)</f>
        <v>61996</v>
      </c>
      <c r="L213" s="9">
        <f>ROUNDDOWN(((('ASIG EXPERIENCIA'!K12)+(((AVANZADO/44)*B213)*9)/15)+(AVANZADOFIJO/44)*B213),0)</f>
        <v>67304</v>
      </c>
      <c r="M213" s="9">
        <f>ROUNDDOWN(((('ASIG EXPERIENCIA'!L12)+(((AVANZADO/44)*B213)*10)/15)+(AVANZADOFIJO/44)*B213),0)</f>
        <v>72612</v>
      </c>
      <c r="N213" s="9">
        <f>ROUNDDOWN(((('ASIG EXPERIENCIA'!M12)+(((AVANZADO/44)*B213)*11)/15)+(AVANZADOFIJO/44)*B213),0)</f>
        <v>77920</v>
      </c>
      <c r="O213" s="9">
        <f>ROUNDDOWN(((('ASIG EXPERIENCIA'!N12)+(((AVANZADO/44)*B213)*12)/15)+(AVANZADOFIJO/44)*B213),0)</f>
        <v>83228</v>
      </c>
      <c r="P213" s="9">
        <f>ROUNDDOWN(((('ASIG EXPERIENCIA'!O12)+(((AVANZADO/44)*B213)*13)/15)+(AVANZADOFIJO/44)*B213),0)</f>
        <v>88536</v>
      </c>
      <c r="Q213" s="9">
        <f>ROUNDDOWN(((('ASIG EXPERIENCIA'!P12)+(((AVANZADO/44)*B213)*14)/15)+(AVANZADOFIJO/44)*B213),0)</f>
        <v>93844</v>
      </c>
      <c r="R213" s="9">
        <f>ROUNDDOWN(((('ASIG EXPERIENCIA'!Q12)+(((AVANZADO/44)*B213)*15)/15)+(AVANZADOFIJO/44)*B213),0)</f>
        <v>99152</v>
      </c>
    </row>
    <row r="214" spans="1:18" ht="17.45" customHeight="1" thickBot="1" x14ac:dyDescent="0.3">
      <c r="A214" s="11" t="s">
        <v>9</v>
      </c>
      <c r="B214" s="13">
        <v>10</v>
      </c>
      <c r="C214" s="14">
        <f>'RMN-BRP'!B12</f>
        <v>135371.75</v>
      </c>
      <c r="D214" s="9">
        <f>ROUNDDOWN(((('ASIG EXPERIENCIA'!C13)+(((AVANZADO/44)*B214)*1)/15)+(AVANZADOFIJO/44)*B214),0)</f>
        <v>27601</v>
      </c>
      <c r="E214" s="9">
        <f>ROUNDDOWN(((('ASIG EXPERIENCIA'!D13)+(((AVANZADO/44)*B214)*2)/15)+(AVANZADOFIJO/44)*B214),0)</f>
        <v>33499</v>
      </c>
      <c r="F214" s="9">
        <f>ROUNDDOWN(((('ASIG EXPERIENCIA'!E13)+(((AVANZADO/44)*B214)*3)/15)+(AVANZADOFIJO/44)*B214),0)</f>
        <v>39397</v>
      </c>
      <c r="G214" s="9">
        <f>ROUNDDOWN(((('ASIG EXPERIENCIA'!F13)+(((AVANZADO/44)*B214)*4)/15)+(AVANZADOFIJO/44)*B214),0)</f>
        <v>45294</v>
      </c>
      <c r="H214" s="9">
        <f>ROUNDDOWN(((('ASIG EXPERIENCIA'!G13)+(((AVANZADO/44)*B214)*5)/15)+(AVANZADOFIJO/44)*B214),0)</f>
        <v>51192</v>
      </c>
      <c r="I214" s="9">
        <f>ROUNDDOWN(((('ASIG EXPERIENCIA'!H13)+(((AVANZADO/44)*B214)*6)/15)+(AVANZADOFIJO/44)*B214),0)</f>
        <v>57089</v>
      </c>
      <c r="J214" s="9">
        <f>ROUNDDOWN(((('ASIG EXPERIENCIA'!I13)+(((AVANZADO/44)*B214)*7)/15)+(AVANZADOFIJO/44)*B214),0)</f>
        <v>62987</v>
      </c>
      <c r="K214" s="9">
        <f>ROUNDDOWN(((('ASIG EXPERIENCIA'!J13)+(((AVANZADO/44)*B214)*8)/15)+(AVANZADOFIJO/44)*B214),0)</f>
        <v>68885</v>
      </c>
      <c r="L214" s="9">
        <f>ROUNDDOWN(((('ASIG EXPERIENCIA'!K13)+(((AVANZADO/44)*B214)*9)/15)+(AVANZADOFIJO/44)*B214),0)</f>
        <v>74782</v>
      </c>
      <c r="M214" s="9">
        <f>ROUNDDOWN(((('ASIG EXPERIENCIA'!L13)+(((AVANZADO/44)*B214)*10)/15)+(AVANZADOFIJO/44)*B214),0)</f>
        <v>80680</v>
      </c>
      <c r="N214" s="9">
        <f>ROUNDDOWN(((('ASIG EXPERIENCIA'!M13)+(((AVANZADO/44)*B214)*11)/15)+(AVANZADOFIJO/44)*B214),0)</f>
        <v>86578</v>
      </c>
      <c r="O214" s="9">
        <f>ROUNDDOWN(((('ASIG EXPERIENCIA'!N13)+(((AVANZADO/44)*B214)*12)/15)+(AVANZADOFIJO/44)*B214),0)</f>
        <v>92476</v>
      </c>
      <c r="P214" s="9">
        <f>ROUNDDOWN(((('ASIG EXPERIENCIA'!O13)+(((AVANZADO/44)*B214)*13)/15)+(AVANZADOFIJO/44)*B214),0)</f>
        <v>98374</v>
      </c>
      <c r="Q214" s="9">
        <f>ROUNDDOWN(((('ASIG EXPERIENCIA'!P13)+(((AVANZADO/44)*B214)*14)/15)+(AVANZADOFIJO/44)*B214),0)</f>
        <v>104270</v>
      </c>
      <c r="R214" s="9">
        <f>ROUNDDOWN(((('ASIG EXPERIENCIA'!Q13)+(((AVANZADO/44)*B214)*15)/15)+(AVANZADOFIJO/44)*B214),0)</f>
        <v>110168</v>
      </c>
    </row>
    <row r="215" spans="1:18" ht="17.45" customHeight="1" thickBot="1" x14ac:dyDescent="0.3">
      <c r="A215" s="11" t="s">
        <v>9</v>
      </c>
      <c r="B215" s="13">
        <v>11</v>
      </c>
      <c r="C215" s="14">
        <f>'RMN-BRP'!B13</f>
        <v>148908.92499999999</v>
      </c>
      <c r="D215" s="9">
        <f>ROUNDDOWN(((('ASIG EXPERIENCIA'!C14)+(((AVANZADO/44)*B215)*1)/15)+(AVANZADOFIJO/44)*B215),0)</f>
        <v>30362</v>
      </c>
      <c r="E215" s="9">
        <f>ROUNDDOWN(((('ASIG EXPERIENCIA'!D14)+(((AVANZADO/44)*B215)*2)/15)+(AVANZADOFIJO/44)*B215),0)</f>
        <v>36849</v>
      </c>
      <c r="F215" s="9">
        <f>ROUNDDOWN(((('ASIG EXPERIENCIA'!E14)+(((AVANZADO/44)*B215)*3)/15)+(AVANZADOFIJO/44)*B215),0)</f>
        <v>43336</v>
      </c>
      <c r="G215" s="9">
        <f>ROUNDDOWN(((('ASIG EXPERIENCIA'!F14)+(((AVANZADO/44)*B215)*4)/15)+(AVANZADOFIJO/44)*B215),0)</f>
        <v>49824</v>
      </c>
      <c r="H215" s="9">
        <f>ROUNDDOWN(((('ASIG EXPERIENCIA'!G14)+(((AVANZADO/44)*B215)*5)/15)+(AVANZADOFIJO/44)*B215),0)</f>
        <v>56311</v>
      </c>
      <c r="I215" s="9">
        <f>ROUNDDOWN(((('ASIG EXPERIENCIA'!H14)+(((AVANZADO/44)*B215)*6)/15)+(AVANZADOFIJO/44)*B215),0)</f>
        <v>62799</v>
      </c>
      <c r="J215" s="9">
        <f>ROUNDDOWN(((('ASIG EXPERIENCIA'!I14)+(((AVANZADO/44)*B215)*7)/15)+(AVANZADOFIJO/44)*B215),0)</f>
        <v>69286</v>
      </c>
      <c r="K215" s="9">
        <f>ROUNDDOWN(((('ASIG EXPERIENCIA'!J14)+(((AVANZADO/44)*B215)*8)/15)+(AVANZADOFIJO/44)*B215),0)</f>
        <v>75773</v>
      </c>
      <c r="L215" s="9">
        <f>ROUNDDOWN(((('ASIG EXPERIENCIA'!K14)+(((AVANZADO/44)*B215)*9)/15)+(AVANZADOFIJO/44)*B215),0)</f>
        <v>82261</v>
      </c>
      <c r="M215" s="9">
        <f>ROUNDDOWN(((('ASIG EXPERIENCIA'!L14)+(((AVANZADO/44)*B215)*10)/15)+(AVANZADOFIJO/44)*B215),0)</f>
        <v>88749</v>
      </c>
      <c r="N215" s="9">
        <f>ROUNDDOWN(((('ASIG EXPERIENCIA'!M14)+(((AVANZADO/44)*B215)*11)/15)+(AVANZADOFIJO/44)*B215),0)</f>
        <v>95235</v>
      </c>
      <c r="O215" s="9">
        <f>ROUNDDOWN(((('ASIG EXPERIENCIA'!N14)+(((AVANZADO/44)*B215)*12)/15)+(AVANZADOFIJO/44)*B215),0)</f>
        <v>101723</v>
      </c>
      <c r="P215" s="9">
        <f>ROUNDDOWN(((('ASIG EXPERIENCIA'!O14)+(((AVANZADO/44)*B215)*13)/15)+(AVANZADOFIJO/44)*B215),0)</f>
        <v>108211</v>
      </c>
      <c r="Q215" s="9">
        <f>ROUNDDOWN(((('ASIG EXPERIENCIA'!P14)+(((AVANZADO/44)*B215)*14)/15)+(AVANZADOFIJO/44)*B215),0)</f>
        <v>114698</v>
      </c>
      <c r="R215" s="9">
        <f>ROUNDDOWN(((('ASIG EXPERIENCIA'!Q14)+(((AVANZADO/44)*B215)*15)/15)+(AVANZADOFIJO/44)*B215),0)</f>
        <v>121186</v>
      </c>
    </row>
    <row r="216" spans="1:18" ht="17.45" customHeight="1" thickBot="1" x14ac:dyDescent="0.3">
      <c r="A216" s="11" t="s">
        <v>9</v>
      </c>
      <c r="B216" s="13">
        <v>12</v>
      </c>
      <c r="C216" s="14">
        <f>'RMN-BRP'!B14</f>
        <v>162446.09999999998</v>
      </c>
      <c r="D216" s="9">
        <f>ROUNDDOWN(((('ASIG EXPERIENCIA'!C15)+(((AVANZADO/44)*B216)*1)/15)+(AVANZADOFIJO/44)*B216),0)</f>
        <v>33121</v>
      </c>
      <c r="E216" s="9">
        <f>ROUNDDOWN(((('ASIG EXPERIENCIA'!D15)+(((AVANZADO/44)*B216)*2)/15)+(AVANZADOFIJO/44)*B216),0)</f>
        <v>40199</v>
      </c>
      <c r="F216" s="9">
        <f>ROUNDDOWN(((('ASIG EXPERIENCIA'!E15)+(((AVANZADO/44)*B216)*3)/15)+(AVANZADOFIJO/44)*B216),0)</f>
        <v>47276</v>
      </c>
      <c r="G216" s="9">
        <f>ROUNDDOWN(((('ASIG EXPERIENCIA'!F15)+(((AVANZADO/44)*B216)*4)/15)+(AVANZADOFIJO/44)*B216),0)</f>
        <v>54354</v>
      </c>
      <c r="H216" s="9">
        <f>ROUNDDOWN(((('ASIG EXPERIENCIA'!G15)+(((AVANZADO/44)*B216)*5)/15)+(AVANZADOFIJO/44)*B216),0)</f>
        <v>61430</v>
      </c>
      <c r="I216" s="9">
        <f>ROUNDDOWN(((('ASIG EXPERIENCIA'!H15)+(((AVANZADO/44)*B216)*6)/15)+(AVANZADOFIJO/44)*B216),0)</f>
        <v>68507</v>
      </c>
      <c r="J216" s="9">
        <f>ROUNDDOWN(((('ASIG EXPERIENCIA'!I15)+(((AVANZADO/44)*B216)*7)/15)+(AVANZADOFIJO/44)*B216),0)</f>
        <v>75585</v>
      </c>
      <c r="K216" s="9">
        <f>ROUNDDOWN(((('ASIG EXPERIENCIA'!J15)+(((AVANZADO/44)*B216)*8)/15)+(AVANZADOFIJO/44)*B216),0)</f>
        <v>82662</v>
      </c>
      <c r="L216" s="9">
        <f>ROUNDDOWN(((('ASIG EXPERIENCIA'!K15)+(((AVANZADO/44)*B216)*9)/15)+(AVANZADOFIJO/44)*B216),0)</f>
        <v>89739</v>
      </c>
      <c r="M216" s="9">
        <f>ROUNDDOWN(((('ASIG EXPERIENCIA'!L15)+(((AVANZADO/44)*B216)*10)/15)+(AVANZADOFIJO/44)*B216),0)</f>
        <v>96816</v>
      </c>
      <c r="N216" s="9">
        <f>ROUNDDOWN(((('ASIG EXPERIENCIA'!M15)+(((AVANZADO/44)*B216)*11)/15)+(AVANZADOFIJO/44)*B216),0)</f>
        <v>103894</v>
      </c>
      <c r="O216" s="9">
        <f>ROUNDDOWN(((('ASIG EXPERIENCIA'!N15)+(((AVANZADO/44)*B216)*12)/15)+(AVANZADOFIJO/44)*B216),0)</f>
        <v>110971</v>
      </c>
      <c r="P216" s="9">
        <f>ROUNDDOWN(((('ASIG EXPERIENCIA'!O15)+(((AVANZADO/44)*B216)*13)/15)+(AVANZADOFIJO/44)*B216),0)</f>
        <v>118048</v>
      </c>
      <c r="Q216" s="9">
        <f>ROUNDDOWN(((('ASIG EXPERIENCIA'!P15)+(((AVANZADO/44)*B216)*14)/15)+(AVANZADOFIJO/44)*B216),0)</f>
        <v>125125</v>
      </c>
      <c r="R216" s="9">
        <f>ROUNDDOWN(((('ASIG EXPERIENCIA'!Q15)+(((AVANZADO/44)*B216)*15)/15)+(AVANZADOFIJO/44)*B216),0)</f>
        <v>132203</v>
      </c>
    </row>
    <row r="217" spans="1:18" ht="17.45" customHeight="1" thickBot="1" x14ac:dyDescent="0.3">
      <c r="A217" s="11" t="s">
        <v>9</v>
      </c>
      <c r="B217" s="13">
        <v>13</v>
      </c>
      <c r="C217" s="14">
        <f>'RMN-BRP'!B15</f>
        <v>175983.27499999999</v>
      </c>
      <c r="D217" s="9">
        <f>ROUNDDOWN(((('ASIG EXPERIENCIA'!C16)+(((AVANZADO/44)*B217)*1)/15)+(AVANZADOFIJO/44)*B217),0)</f>
        <v>35882</v>
      </c>
      <c r="E217" s="9">
        <f>ROUNDDOWN(((('ASIG EXPERIENCIA'!D16)+(((AVANZADO/44)*B217)*2)/15)+(AVANZADOFIJO/44)*B217),0)</f>
        <v>43549</v>
      </c>
      <c r="F217" s="9">
        <f>ROUNDDOWN(((('ASIG EXPERIENCIA'!E16)+(((AVANZADO/44)*B217)*3)/15)+(AVANZADOFIJO/44)*B217),0)</f>
        <v>51216</v>
      </c>
      <c r="G217" s="9">
        <f>ROUNDDOWN(((('ASIG EXPERIENCIA'!F16)+(((AVANZADO/44)*B217)*4)/15)+(AVANZADOFIJO/44)*B217),0)</f>
        <v>58882</v>
      </c>
      <c r="H217" s="9">
        <f>ROUNDDOWN(((('ASIG EXPERIENCIA'!G16)+(((AVANZADO/44)*B217)*5)/15)+(AVANZADOFIJO/44)*B217),0)</f>
        <v>66550</v>
      </c>
      <c r="I217" s="9">
        <f>ROUNDDOWN(((('ASIG EXPERIENCIA'!H16)+(((AVANZADO/44)*B217)*6)/15)+(AVANZADOFIJO/44)*B217),0)</f>
        <v>74217</v>
      </c>
      <c r="J217" s="9">
        <f>ROUNDDOWN(((('ASIG EXPERIENCIA'!I16)+(((AVANZADO/44)*B217)*7)/15)+(AVANZADOFIJO/44)*B217),0)</f>
        <v>81883</v>
      </c>
      <c r="K217" s="9">
        <f>ROUNDDOWN(((('ASIG EXPERIENCIA'!J16)+(((AVANZADO/44)*B217)*8)/15)+(AVANZADOFIJO/44)*B217),0)</f>
        <v>89550</v>
      </c>
      <c r="L217" s="9">
        <f>ROUNDDOWN(((('ASIG EXPERIENCIA'!K16)+(((AVANZADO/44)*B217)*9)/15)+(AVANZADOFIJO/44)*B217),0)</f>
        <v>97218</v>
      </c>
      <c r="M217" s="9">
        <f>ROUNDDOWN(((('ASIG EXPERIENCIA'!L16)+(((AVANZADO/44)*B217)*10)/15)+(AVANZADOFIJO/44)*B217),0)</f>
        <v>104885</v>
      </c>
      <c r="N217" s="9">
        <f>ROUNDDOWN(((('ASIG EXPERIENCIA'!M16)+(((AVANZADO/44)*B217)*11)/15)+(AVANZADOFIJO/44)*B217),0)</f>
        <v>112551</v>
      </c>
      <c r="O217" s="9">
        <f>ROUNDDOWN(((('ASIG EXPERIENCIA'!N16)+(((AVANZADO/44)*B217)*12)/15)+(AVANZADOFIJO/44)*B217),0)</f>
        <v>120218</v>
      </c>
      <c r="P217" s="9">
        <f>ROUNDDOWN(((('ASIG EXPERIENCIA'!O16)+(((AVANZADO/44)*B217)*13)/15)+(AVANZADOFIJO/44)*B217),0)</f>
        <v>127886</v>
      </c>
      <c r="Q217" s="9">
        <f>ROUNDDOWN(((('ASIG EXPERIENCIA'!P16)+(((AVANZADO/44)*B217)*14)/15)+(AVANZADOFIJO/44)*B217),0)</f>
        <v>135553</v>
      </c>
      <c r="R217" s="9">
        <f>ROUNDDOWN(((('ASIG EXPERIENCIA'!Q16)+(((AVANZADO/44)*B217)*15)/15)+(AVANZADOFIJO/44)*B217),0)</f>
        <v>143219</v>
      </c>
    </row>
    <row r="218" spans="1:18" ht="17.45" customHeight="1" thickBot="1" x14ac:dyDescent="0.3">
      <c r="A218" s="11" t="s">
        <v>9</v>
      </c>
      <c r="B218" s="13">
        <v>14</v>
      </c>
      <c r="C218" s="14">
        <f>'RMN-BRP'!B16</f>
        <v>189520.44999999998</v>
      </c>
      <c r="D218" s="9">
        <f>ROUNDDOWN(((('ASIG EXPERIENCIA'!C17)+(((AVANZADO/44)*B218)*1)/15)+(AVANZADOFIJO/44)*B218),0)</f>
        <v>38642</v>
      </c>
      <c r="E218" s="9">
        <f>ROUNDDOWN(((('ASIG EXPERIENCIA'!D17)+(((AVANZADO/44)*B218)*2)/15)+(AVANZADOFIJO/44)*B218),0)</f>
        <v>46898</v>
      </c>
      <c r="F218" s="9">
        <f>ROUNDDOWN(((('ASIG EXPERIENCIA'!E17)+(((AVANZADO/44)*B218)*3)/15)+(AVANZADOFIJO/44)*B218),0)</f>
        <v>55155</v>
      </c>
      <c r="G218" s="9">
        <f>ROUNDDOWN(((('ASIG EXPERIENCIA'!F17)+(((AVANZADO/44)*B218)*4)/15)+(AVANZADOFIJO/44)*B218),0)</f>
        <v>63412</v>
      </c>
      <c r="H218" s="9">
        <f>ROUNDDOWN(((('ASIG EXPERIENCIA'!G17)+(((AVANZADO/44)*B218)*5)/15)+(AVANZADOFIJO/44)*B218),0)</f>
        <v>71669</v>
      </c>
      <c r="I218" s="9">
        <f>ROUNDDOWN(((('ASIG EXPERIENCIA'!H17)+(((AVANZADO/44)*B218)*6)/15)+(AVANZADOFIJO/44)*B218),0)</f>
        <v>79925</v>
      </c>
      <c r="J218" s="9">
        <f>ROUNDDOWN(((('ASIG EXPERIENCIA'!I17)+(((AVANZADO/44)*B218)*7)/15)+(AVANZADOFIJO/44)*B218),0)</f>
        <v>88182</v>
      </c>
      <c r="K218" s="9">
        <f>ROUNDDOWN(((('ASIG EXPERIENCIA'!J17)+(((AVANZADO/44)*B218)*8)/15)+(AVANZADOFIJO/44)*B218),0)</f>
        <v>96440</v>
      </c>
      <c r="L218" s="9">
        <f>ROUNDDOWN(((('ASIG EXPERIENCIA'!K17)+(((AVANZADO/44)*B218)*9)/15)+(AVANZADOFIJO/44)*B218),0)</f>
        <v>104696</v>
      </c>
      <c r="M218" s="9">
        <f>ROUNDDOWN(((('ASIG EXPERIENCIA'!L17)+(((AVANZADO/44)*B218)*10)/15)+(AVANZADOFIJO/44)*B218),0)</f>
        <v>112953</v>
      </c>
      <c r="N218" s="9">
        <f>ROUNDDOWN(((('ASIG EXPERIENCIA'!M17)+(((AVANZADO/44)*B218)*11)/15)+(AVANZADOFIJO/44)*B218),0)</f>
        <v>121210</v>
      </c>
      <c r="O218" s="9">
        <f>ROUNDDOWN(((('ASIG EXPERIENCIA'!N17)+(((AVANZADO/44)*B218)*12)/15)+(AVANZADOFIJO/44)*B218),0)</f>
        <v>129467</v>
      </c>
      <c r="P218" s="9">
        <f>ROUNDDOWN(((('ASIG EXPERIENCIA'!O17)+(((AVANZADO/44)*B218)*13)/15)+(AVANZADOFIJO/44)*B218),0)</f>
        <v>137723</v>
      </c>
      <c r="Q218" s="9">
        <f>ROUNDDOWN(((('ASIG EXPERIENCIA'!P17)+(((AVANZADO/44)*B218)*14)/15)+(AVANZADOFIJO/44)*B218),0)</f>
        <v>145980</v>
      </c>
      <c r="R218" s="9">
        <f>ROUNDDOWN(((('ASIG EXPERIENCIA'!Q17)+(((AVANZADO/44)*B218)*15)/15)+(AVANZADOFIJO/44)*B218),0)</f>
        <v>154237</v>
      </c>
    </row>
    <row r="219" spans="1:18" ht="17.45" customHeight="1" thickBot="1" x14ac:dyDescent="0.3">
      <c r="A219" s="11" t="s">
        <v>9</v>
      </c>
      <c r="B219" s="13">
        <v>15</v>
      </c>
      <c r="C219" s="14">
        <f>'RMN-BRP'!B17</f>
        <v>203057.625</v>
      </c>
      <c r="D219" s="9">
        <f>ROUNDDOWN(((('ASIG EXPERIENCIA'!C18)+(((AVANZADO/44)*B219)*1)/15)+(AVANZADOFIJO/44)*B219),0)</f>
        <v>41402</v>
      </c>
      <c r="E219" s="9">
        <f>ROUNDDOWN(((('ASIG EXPERIENCIA'!D18)+(((AVANZADO/44)*B219)*2)/15)+(AVANZADOFIJO/44)*B219),0)</f>
        <v>50249</v>
      </c>
      <c r="F219" s="9">
        <f>ROUNDDOWN(((('ASIG EXPERIENCIA'!E18)+(((AVANZADO/44)*B219)*3)/15)+(AVANZADOFIJO/44)*B219),0)</f>
        <v>59095</v>
      </c>
      <c r="G219" s="9">
        <f>ROUNDDOWN(((('ASIG EXPERIENCIA'!F18)+(((AVANZADO/44)*B219)*4)/15)+(AVANZADOFIJO/44)*B219),0)</f>
        <v>67941</v>
      </c>
      <c r="H219" s="9">
        <f>ROUNDDOWN(((('ASIG EXPERIENCIA'!G18)+(((AVANZADO/44)*B219)*5)/15)+(AVANZADOFIJO/44)*B219),0)</f>
        <v>76788</v>
      </c>
      <c r="I219" s="9">
        <f>ROUNDDOWN(((('ASIG EXPERIENCIA'!H18)+(((AVANZADO/44)*B219)*6)/15)+(AVANZADOFIJO/44)*B219),0)</f>
        <v>85635</v>
      </c>
      <c r="J219" s="9">
        <f>ROUNDDOWN(((('ASIG EXPERIENCIA'!I18)+(((AVANZADO/44)*B219)*7)/15)+(AVANZADOFIJO/44)*B219),0)</f>
        <v>94482</v>
      </c>
      <c r="K219" s="9">
        <f>ROUNDDOWN(((('ASIG EXPERIENCIA'!J18)+(((AVANZADO/44)*B219)*8)/15)+(AVANZADOFIJO/44)*B219),0)</f>
        <v>103328</v>
      </c>
      <c r="L219" s="9">
        <f>ROUNDDOWN(((('ASIG EXPERIENCIA'!K18)+(((AVANZADO/44)*B219)*9)/15)+(AVANZADOFIJO/44)*B219),0)</f>
        <v>112174</v>
      </c>
      <c r="M219" s="9">
        <f>ROUNDDOWN(((('ASIG EXPERIENCIA'!L18)+(((AVANZADO/44)*B219)*10)/15)+(AVANZADOFIJO/44)*B219),0)</f>
        <v>121021</v>
      </c>
      <c r="N219" s="9">
        <f>ROUNDDOWN(((('ASIG EXPERIENCIA'!M18)+(((AVANZADO/44)*B219)*11)/15)+(AVANZADOFIJO/44)*B219),0)</f>
        <v>129867</v>
      </c>
      <c r="O219" s="9">
        <f>ROUNDDOWN(((('ASIG EXPERIENCIA'!N18)+(((AVANZADO/44)*B219)*12)/15)+(AVANZADOFIJO/44)*B219),0)</f>
        <v>138714</v>
      </c>
      <c r="P219" s="9">
        <f>ROUNDDOWN(((('ASIG EXPERIENCIA'!O18)+(((AVANZADO/44)*B219)*13)/15)+(AVANZADOFIJO/44)*B219),0)</f>
        <v>147561</v>
      </c>
      <c r="Q219" s="9">
        <f>ROUNDDOWN(((('ASIG EXPERIENCIA'!P18)+(((AVANZADO/44)*B219)*14)/15)+(AVANZADOFIJO/44)*B219),0)</f>
        <v>156406</v>
      </c>
      <c r="R219" s="9">
        <f>ROUNDDOWN(((('ASIG EXPERIENCIA'!Q18)+(((AVANZADO/44)*B219)*15)/15)+(AVANZADOFIJO/44)*B219),0)</f>
        <v>165253</v>
      </c>
    </row>
    <row r="220" spans="1:18" ht="17.45" customHeight="1" thickBot="1" x14ac:dyDescent="0.3">
      <c r="A220" s="11" t="s">
        <v>9</v>
      </c>
      <c r="B220" s="13">
        <v>16</v>
      </c>
      <c r="C220" s="14">
        <f>'RMN-BRP'!B18</f>
        <v>216594.8</v>
      </c>
      <c r="D220" s="9">
        <f>ROUNDDOWN(((('ASIG EXPERIENCIA'!C19)+(((AVANZADO/44)*B220)*1)/15)+(AVANZADOFIJO/44)*B220),0)</f>
        <v>44162</v>
      </c>
      <c r="E220" s="9">
        <f>ROUNDDOWN(((('ASIG EXPERIENCIA'!D19)+(((AVANZADO/44)*B220)*2)/15)+(AVANZADOFIJO/44)*B220),0)</f>
        <v>53599</v>
      </c>
      <c r="F220" s="9">
        <f>ROUNDDOWN(((('ASIG EXPERIENCIA'!E19)+(((AVANZADO/44)*B220)*3)/15)+(AVANZADOFIJO/44)*B220),0)</f>
        <v>63035</v>
      </c>
      <c r="G220" s="9">
        <f>ROUNDDOWN(((('ASIG EXPERIENCIA'!F19)+(((AVANZADO/44)*B220)*4)/15)+(AVANZADOFIJO/44)*B220),0)</f>
        <v>72471</v>
      </c>
      <c r="H220" s="9">
        <f>ROUNDDOWN(((('ASIG EXPERIENCIA'!G19)+(((AVANZADO/44)*B220)*5)/15)+(AVANZADOFIJO/44)*B220),0)</f>
        <v>81908</v>
      </c>
      <c r="I220" s="9">
        <f>ROUNDDOWN(((('ASIG EXPERIENCIA'!H19)+(((AVANZADO/44)*B220)*6)/15)+(AVANZADOFIJO/44)*B220),0)</f>
        <v>91343</v>
      </c>
      <c r="J220" s="9">
        <f>ROUNDDOWN(((('ASIG EXPERIENCIA'!I19)+(((AVANZADO/44)*B220)*7)/15)+(AVANZADOFIJO/44)*B220),0)</f>
        <v>100780</v>
      </c>
      <c r="K220" s="9">
        <f>ROUNDDOWN(((('ASIG EXPERIENCIA'!J19)+(((AVANZADO/44)*B220)*8)/15)+(AVANZADOFIJO/44)*B220),0)</f>
        <v>110217</v>
      </c>
      <c r="L220" s="9">
        <f>ROUNDDOWN(((('ASIG EXPERIENCIA'!K19)+(((AVANZADO/44)*B220)*9)/15)+(AVANZADOFIJO/44)*B220),0)</f>
        <v>119652</v>
      </c>
      <c r="M220" s="9">
        <f>ROUNDDOWN(((('ASIG EXPERIENCIA'!L19)+(((AVANZADO/44)*B220)*10)/15)+(AVANZADOFIJO/44)*B220),0)</f>
        <v>129089</v>
      </c>
      <c r="N220" s="9">
        <f>ROUNDDOWN(((('ASIG EXPERIENCIA'!M19)+(((AVANZADO/44)*B220)*11)/15)+(AVANZADOFIJO/44)*B220),0)</f>
        <v>138525</v>
      </c>
      <c r="O220" s="9">
        <f>ROUNDDOWN(((('ASIG EXPERIENCIA'!N19)+(((AVANZADO/44)*B220)*12)/15)+(AVANZADOFIJO/44)*B220),0)</f>
        <v>147961</v>
      </c>
      <c r="P220" s="9">
        <f>ROUNDDOWN(((('ASIG EXPERIENCIA'!O19)+(((AVANZADO/44)*B220)*13)/15)+(AVANZADOFIJO/44)*B220),0)</f>
        <v>157398</v>
      </c>
      <c r="Q220" s="9">
        <f>ROUNDDOWN(((('ASIG EXPERIENCIA'!P19)+(((AVANZADO/44)*B220)*14)/15)+(AVANZADOFIJO/44)*B220),0)</f>
        <v>166834</v>
      </c>
      <c r="R220" s="9">
        <f>ROUNDDOWN(((('ASIG EXPERIENCIA'!Q19)+(((AVANZADO/44)*B220)*15)/15)+(AVANZADOFIJO/44)*B220),0)</f>
        <v>176270</v>
      </c>
    </row>
    <row r="221" spans="1:18" ht="17.45" customHeight="1" thickBot="1" x14ac:dyDescent="0.3">
      <c r="A221" s="11" t="s">
        <v>9</v>
      </c>
      <c r="B221" s="13">
        <v>17</v>
      </c>
      <c r="C221" s="14">
        <f>'RMN-BRP'!B19</f>
        <v>230131.97499999998</v>
      </c>
      <c r="D221" s="9">
        <f>ROUNDDOWN(((('ASIG EXPERIENCIA'!C20)+(((AVANZADO/44)*B221)*1)/15)+(AVANZADOFIJO/44)*B221),0)</f>
        <v>46923</v>
      </c>
      <c r="E221" s="9">
        <f>ROUNDDOWN(((('ASIG EXPERIENCIA'!D20)+(((AVANZADO/44)*B221)*2)/15)+(AVANZADOFIJO/44)*B221),0)</f>
        <v>56948</v>
      </c>
      <c r="F221" s="9">
        <f>ROUNDDOWN(((('ASIG EXPERIENCIA'!E20)+(((AVANZADO/44)*B221)*3)/15)+(AVANZADOFIJO/44)*B221),0)</f>
        <v>66975</v>
      </c>
      <c r="G221" s="9">
        <f>ROUNDDOWN(((('ASIG EXPERIENCIA'!F20)+(((AVANZADO/44)*B221)*4)/15)+(AVANZADOFIJO/44)*B221),0)</f>
        <v>77001</v>
      </c>
      <c r="H221" s="9">
        <f>ROUNDDOWN(((('ASIG EXPERIENCIA'!G20)+(((AVANZADO/44)*B221)*5)/15)+(AVANZADOFIJO/44)*B221),0)</f>
        <v>87027</v>
      </c>
      <c r="I221" s="9">
        <f>ROUNDDOWN(((('ASIG EXPERIENCIA'!H20)+(((AVANZADO/44)*B221)*6)/15)+(AVANZADOFIJO/44)*B221),0)</f>
        <v>97053</v>
      </c>
      <c r="J221" s="9">
        <f>ROUNDDOWN(((('ASIG EXPERIENCIA'!I20)+(((AVANZADO/44)*B221)*7)/15)+(AVANZADOFIJO/44)*B221),0)</f>
        <v>107079</v>
      </c>
      <c r="K221" s="9">
        <f>ROUNDDOWN(((('ASIG EXPERIENCIA'!J20)+(((AVANZADO/44)*B221)*8)/15)+(AVANZADOFIJO/44)*B221),0)</f>
        <v>117105</v>
      </c>
      <c r="L221" s="9">
        <f>ROUNDDOWN(((('ASIG EXPERIENCIA'!K20)+(((AVANZADO/44)*B221)*9)/15)+(AVANZADOFIJO/44)*B221),0)</f>
        <v>127131</v>
      </c>
      <c r="M221" s="9">
        <f>ROUNDDOWN(((('ASIG EXPERIENCIA'!L20)+(((AVANZADO/44)*B221)*10)/15)+(AVANZADOFIJO/44)*B221),0)</f>
        <v>137158</v>
      </c>
      <c r="N221" s="9">
        <f>ROUNDDOWN(((('ASIG EXPERIENCIA'!M20)+(((AVANZADO/44)*B221)*11)/15)+(AVANZADOFIJO/44)*B221),0)</f>
        <v>147183</v>
      </c>
      <c r="O221" s="9">
        <f>ROUNDDOWN(((('ASIG EXPERIENCIA'!N20)+(((AVANZADO/44)*B221)*12)/15)+(AVANZADOFIJO/44)*B221),0)</f>
        <v>157209</v>
      </c>
      <c r="P221" s="9">
        <f>ROUNDDOWN(((('ASIG EXPERIENCIA'!O20)+(((AVANZADO/44)*B221)*13)/15)+(AVANZADOFIJO/44)*B221),0)</f>
        <v>167235</v>
      </c>
      <c r="Q221" s="9">
        <f>ROUNDDOWN(((('ASIG EXPERIENCIA'!P20)+(((AVANZADO/44)*B221)*14)/15)+(AVANZADOFIJO/44)*B221),0)</f>
        <v>177261</v>
      </c>
      <c r="R221" s="9">
        <f>ROUNDDOWN(((('ASIG EXPERIENCIA'!Q20)+(((AVANZADO/44)*B221)*15)/15)+(AVANZADOFIJO/44)*B221),0)</f>
        <v>187287</v>
      </c>
    </row>
    <row r="222" spans="1:18" ht="17.45" customHeight="1" thickBot="1" x14ac:dyDescent="0.3">
      <c r="A222" s="11" t="s">
        <v>9</v>
      </c>
      <c r="B222" s="13">
        <v>18</v>
      </c>
      <c r="C222" s="14">
        <f>'RMN-BRP'!B20</f>
        <v>243669.15</v>
      </c>
      <c r="D222" s="9">
        <f>ROUNDDOWN(((('ASIG EXPERIENCIA'!C21)+(((AVANZADO/44)*B222)*1)/15)+(AVANZADOFIJO/44)*B222),0)</f>
        <v>49683</v>
      </c>
      <c r="E222" s="9">
        <f>ROUNDDOWN(((('ASIG EXPERIENCIA'!D21)+(((AVANZADO/44)*B222)*2)/15)+(AVANZADOFIJO/44)*B222),0)</f>
        <v>60299</v>
      </c>
      <c r="F222" s="9">
        <f>ROUNDDOWN(((('ASIG EXPERIENCIA'!E21)+(((AVANZADO/44)*B222)*3)/15)+(AVANZADOFIJO/44)*B222),0)</f>
        <v>70915</v>
      </c>
      <c r="G222" s="9">
        <f>ROUNDDOWN(((('ASIG EXPERIENCIA'!F21)+(((AVANZADO/44)*B222)*4)/15)+(AVANZADOFIJO/44)*B222),0)</f>
        <v>81530</v>
      </c>
      <c r="H222" s="9">
        <f>ROUNDDOWN(((('ASIG EXPERIENCIA'!G21)+(((AVANZADO/44)*B222)*5)/15)+(AVANZADOFIJO/44)*B222),0)</f>
        <v>92146</v>
      </c>
      <c r="I222" s="9">
        <f>ROUNDDOWN(((('ASIG EXPERIENCIA'!H21)+(((AVANZADO/44)*B222)*6)/15)+(AVANZADOFIJO/44)*B222),0)</f>
        <v>102762</v>
      </c>
      <c r="J222" s="9">
        <f>ROUNDDOWN(((('ASIG EXPERIENCIA'!I21)+(((AVANZADO/44)*B222)*7)/15)+(AVANZADOFIJO/44)*B222),0)</f>
        <v>113378</v>
      </c>
      <c r="K222" s="9">
        <f>ROUNDDOWN(((('ASIG EXPERIENCIA'!J21)+(((AVANZADO/44)*B222)*8)/15)+(AVANZADOFIJO/44)*B222),0)</f>
        <v>123994</v>
      </c>
      <c r="L222" s="9">
        <f>ROUNDDOWN(((('ASIG EXPERIENCIA'!K21)+(((AVANZADO/44)*B222)*9)/15)+(AVANZADOFIJO/44)*B222),0)</f>
        <v>134609</v>
      </c>
      <c r="M222" s="9">
        <f>ROUNDDOWN(((('ASIG EXPERIENCIA'!L21)+(((AVANZADO/44)*B222)*10)/15)+(AVANZADOFIJO/44)*B222),0)</f>
        <v>145225</v>
      </c>
      <c r="N222" s="9">
        <f>ROUNDDOWN(((('ASIG EXPERIENCIA'!M21)+(((AVANZADO/44)*B222)*11)/15)+(AVANZADOFIJO/44)*B222),0)</f>
        <v>155841</v>
      </c>
      <c r="O222" s="9">
        <f>ROUNDDOWN(((('ASIG EXPERIENCIA'!N21)+(((AVANZADO/44)*B222)*12)/15)+(AVANZADOFIJO/44)*B222),0)</f>
        <v>166457</v>
      </c>
      <c r="P222" s="9">
        <f>ROUNDDOWN(((('ASIG EXPERIENCIA'!O21)+(((AVANZADO/44)*B222)*13)/15)+(AVANZADOFIJO/44)*B222),0)</f>
        <v>177073</v>
      </c>
      <c r="Q222" s="9">
        <f>ROUNDDOWN(((('ASIG EXPERIENCIA'!P21)+(((AVANZADO/44)*B222)*14)/15)+(AVANZADOFIJO/44)*B222),0)</f>
        <v>187689</v>
      </c>
      <c r="R222" s="9">
        <f>ROUNDDOWN(((('ASIG EXPERIENCIA'!Q21)+(((AVANZADO/44)*B222)*15)/15)+(AVANZADOFIJO/44)*B222),0)</f>
        <v>198304</v>
      </c>
    </row>
    <row r="223" spans="1:18" ht="17.45" customHeight="1" thickBot="1" x14ac:dyDescent="0.3">
      <c r="A223" s="11" t="s">
        <v>9</v>
      </c>
      <c r="B223" s="13">
        <v>19</v>
      </c>
      <c r="C223" s="14">
        <f>'RMN-BRP'!B21</f>
        <v>257206.32499999998</v>
      </c>
      <c r="D223" s="9">
        <f>ROUNDDOWN(((('ASIG EXPERIENCIA'!C22)+(((AVANZADO/44)*B223)*1)/15)+(AVANZADOFIJO/44)*B223),0)</f>
        <v>52443</v>
      </c>
      <c r="E223" s="9">
        <f>ROUNDDOWN(((('ASIG EXPERIENCIA'!D22)+(((AVANZADO/44)*B223)*2)/15)+(AVANZADOFIJO/44)*B223),0)</f>
        <v>63649</v>
      </c>
      <c r="F223" s="9">
        <f>ROUNDDOWN(((('ASIG EXPERIENCIA'!E22)+(((AVANZADO/44)*B223)*3)/15)+(AVANZADOFIJO/44)*B223),0)</f>
        <v>74854</v>
      </c>
      <c r="G223" s="9">
        <f>ROUNDDOWN(((('ASIG EXPERIENCIA'!F22)+(((AVANZADO/44)*B223)*4)/15)+(AVANZADOFIJO/44)*B223),0)</f>
        <v>86060</v>
      </c>
      <c r="H223" s="9">
        <f>ROUNDDOWN(((('ASIG EXPERIENCIA'!G22)+(((AVANZADO/44)*B223)*5)/15)+(AVANZADOFIJO/44)*B223),0)</f>
        <v>97265</v>
      </c>
      <c r="I223" s="9">
        <f>ROUNDDOWN(((('ASIG EXPERIENCIA'!H22)+(((AVANZADO/44)*B223)*6)/15)+(AVANZADOFIJO/44)*B223),0)</f>
        <v>108471</v>
      </c>
      <c r="J223" s="9">
        <f>ROUNDDOWN(((('ASIG EXPERIENCIA'!I22)+(((AVANZADO/44)*B223)*7)/15)+(AVANZADOFIJO/44)*B223),0)</f>
        <v>119677</v>
      </c>
      <c r="K223" s="9">
        <f>ROUNDDOWN(((('ASIG EXPERIENCIA'!J22)+(((AVANZADO/44)*B223)*8)/15)+(AVANZADOFIJO/44)*B223),0)</f>
        <v>130882</v>
      </c>
      <c r="L223" s="9">
        <f>ROUNDDOWN(((('ASIG EXPERIENCIA'!K22)+(((AVANZADO/44)*B223)*9)/15)+(AVANZADOFIJO/44)*B223),0)</f>
        <v>142088</v>
      </c>
      <c r="M223" s="9">
        <f>ROUNDDOWN(((('ASIG EXPERIENCIA'!L22)+(((AVANZADO/44)*B223)*10)/15)+(AVANZADOFIJO/44)*B223),0)</f>
        <v>153293</v>
      </c>
      <c r="N223" s="9">
        <f>ROUNDDOWN(((('ASIG EXPERIENCIA'!M22)+(((AVANZADO/44)*B223)*11)/15)+(AVANZADOFIJO/44)*B223),0)</f>
        <v>164499</v>
      </c>
      <c r="O223" s="9">
        <f>ROUNDDOWN(((('ASIG EXPERIENCIA'!N22)+(((AVANZADO/44)*B223)*12)/15)+(AVANZADOFIJO/44)*B223),0)</f>
        <v>175705</v>
      </c>
      <c r="P223" s="9">
        <f>ROUNDDOWN(((('ASIG EXPERIENCIA'!O22)+(((AVANZADO/44)*B223)*13)/15)+(AVANZADOFIJO/44)*B223),0)</f>
        <v>186910</v>
      </c>
      <c r="Q223" s="9">
        <f>ROUNDDOWN(((('ASIG EXPERIENCIA'!P22)+(((AVANZADO/44)*B223)*14)/15)+(AVANZADOFIJO/44)*B223),0)</f>
        <v>198116</v>
      </c>
      <c r="R223" s="9">
        <f>ROUNDDOWN(((('ASIG EXPERIENCIA'!Q22)+(((AVANZADO/44)*B223)*15)/15)+(AVANZADOFIJO/44)*B223),0)</f>
        <v>209322</v>
      </c>
    </row>
    <row r="224" spans="1:18" ht="17.45" customHeight="1" thickBot="1" x14ac:dyDescent="0.3">
      <c r="A224" s="11" t="s">
        <v>9</v>
      </c>
      <c r="B224" s="13">
        <v>20</v>
      </c>
      <c r="C224" s="14">
        <f>'RMN-BRP'!B22</f>
        <v>270743.5</v>
      </c>
      <c r="D224" s="9">
        <f>ROUNDDOWN(((('ASIG EXPERIENCIA'!C23)+(((AVANZADO/44)*B224)*1)/15)+(AVANZADOFIJO/44)*B224),0)</f>
        <v>55204</v>
      </c>
      <c r="E224" s="9">
        <f>ROUNDDOWN(((('ASIG EXPERIENCIA'!D23)+(((AVANZADO/44)*B224)*2)/15)+(AVANZADOFIJO/44)*B224),0)</f>
        <v>66998</v>
      </c>
      <c r="F224" s="9">
        <f>ROUNDDOWN(((('ASIG EXPERIENCIA'!E23)+(((AVANZADO/44)*B224)*3)/15)+(AVANZADOFIJO/44)*B224),0)</f>
        <v>78794</v>
      </c>
      <c r="G224" s="9">
        <f>ROUNDDOWN(((('ASIG EXPERIENCIA'!F23)+(((AVANZADO/44)*B224)*4)/15)+(AVANZADOFIJO/44)*B224),0)</f>
        <v>90589</v>
      </c>
      <c r="H224" s="9">
        <f>ROUNDDOWN(((('ASIG EXPERIENCIA'!G23)+(((AVANZADO/44)*B224)*5)/15)+(AVANZADOFIJO/44)*B224),0)</f>
        <v>102385</v>
      </c>
      <c r="I224" s="9">
        <f>ROUNDDOWN(((('ASIG EXPERIENCIA'!H23)+(((AVANZADO/44)*B224)*6)/15)+(AVANZADOFIJO/44)*B224),0)</f>
        <v>114180</v>
      </c>
      <c r="J224" s="9">
        <f>ROUNDDOWN(((('ASIG EXPERIENCIA'!I23)+(((AVANZADO/44)*B224)*7)/15)+(AVANZADOFIJO/44)*B224),0)</f>
        <v>125975</v>
      </c>
      <c r="K224" s="9">
        <f>ROUNDDOWN(((('ASIG EXPERIENCIA'!J23)+(((AVANZADO/44)*B224)*8)/15)+(AVANZADOFIJO/44)*B224),0)</f>
        <v>137771</v>
      </c>
      <c r="L224" s="9">
        <f>ROUNDDOWN(((('ASIG EXPERIENCIA'!K23)+(((AVANZADO/44)*B224)*9)/15)+(AVANZADOFIJO/44)*B224),0)</f>
        <v>149566</v>
      </c>
      <c r="M224" s="9">
        <f>ROUNDDOWN(((('ASIG EXPERIENCIA'!L23)+(((AVANZADO/44)*B224)*10)/15)+(AVANZADOFIJO/44)*B224),0)</f>
        <v>161361</v>
      </c>
      <c r="N224" s="9">
        <f>ROUNDDOWN(((('ASIG EXPERIENCIA'!M23)+(((AVANZADO/44)*B224)*11)/15)+(AVANZADOFIJO/44)*B224),0)</f>
        <v>173157</v>
      </c>
      <c r="O224" s="9">
        <f>ROUNDDOWN(((('ASIG EXPERIENCIA'!N23)+(((AVANZADO/44)*B224)*12)/15)+(AVANZADOFIJO/44)*B224),0)</f>
        <v>184952</v>
      </c>
      <c r="P224" s="9">
        <f>ROUNDDOWN(((('ASIG EXPERIENCIA'!O23)+(((AVANZADO/44)*B224)*13)/15)+(AVANZADOFIJO/44)*B224),0)</f>
        <v>196748</v>
      </c>
      <c r="Q224" s="9">
        <f>ROUNDDOWN(((('ASIG EXPERIENCIA'!P23)+(((AVANZADO/44)*B224)*14)/15)+(AVANZADOFIJO/44)*B224),0)</f>
        <v>208542</v>
      </c>
      <c r="R224" s="9">
        <f>ROUNDDOWN(((('ASIG EXPERIENCIA'!Q23)+(((AVANZADO/44)*B224)*15)/15)+(AVANZADOFIJO/44)*B224),0)</f>
        <v>220338</v>
      </c>
    </row>
    <row r="225" spans="1:18" ht="17.45" customHeight="1" thickBot="1" x14ac:dyDescent="0.3">
      <c r="A225" s="11" t="s">
        <v>9</v>
      </c>
      <c r="B225" s="13">
        <v>21</v>
      </c>
      <c r="C225" s="14">
        <f>'RMN-BRP'!B23</f>
        <v>284280.67499999999</v>
      </c>
      <c r="D225" s="9">
        <f>ROUNDDOWN(((('ASIG EXPERIENCIA'!C24)+(((AVANZADO/44)*B225)*1)/15)+(AVANZADOFIJO/44)*B225),0)</f>
        <v>57963</v>
      </c>
      <c r="E225" s="9">
        <f>ROUNDDOWN(((('ASIG EXPERIENCIA'!D24)+(((AVANZADO/44)*B225)*2)/15)+(AVANZADOFIJO/44)*B225),0)</f>
        <v>70349</v>
      </c>
      <c r="F225" s="9">
        <f>ROUNDDOWN(((('ASIG EXPERIENCIA'!E24)+(((AVANZADO/44)*B225)*3)/15)+(AVANZADOFIJO/44)*B225),0)</f>
        <v>82734</v>
      </c>
      <c r="G225" s="9">
        <f>ROUNDDOWN(((('ASIG EXPERIENCIA'!F24)+(((AVANZADO/44)*B225)*4)/15)+(AVANZADOFIJO/44)*B225),0)</f>
        <v>95119</v>
      </c>
      <c r="H225" s="9">
        <f>ROUNDDOWN(((('ASIG EXPERIENCIA'!G24)+(((AVANZADO/44)*B225)*5)/15)+(AVANZADOFIJO/44)*B225),0)</f>
        <v>107504</v>
      </c>
      <c r="I225" s="9">
        <f>ROUNDDOWN(((('ASIG EXPERIENCIA'!H24)+(((AVANZADO/44)*B225)*6)/15)+(AVANZADOFIJO/44)*B225),0)</f>
        <v>119889</v>
      </c>
      <c r="J225" s="9">
        <f>ROUNDDOWN(((('ASIG EXPERIENCIA'!I24)+(((AVANZADO/44)*B225)*7)/15)+(AVANZADOFIJO/44)*B225),0)</f>
        <v>132274</v>
      </c>
      <c r="K225" s="9">
        <f>ROUNDDOWN(((('ASIG EXPERIENCIA'!J24)+(((AVANZADO/44)*B225)*8)/15)+(AVANZADOFIJO/44)*B225),0)</f>
        <v>144659</v>
      </c>
      <c r="L225" s="9">
        <f>ROUNDDOWN(((('ASIG EXPERIENCIA'!K24)+(((AVANZADO/44)*B225)*9)/15)+(AVANZADOFIJO/44)*B225),0)</f>
        <v>157045</v>
      </c>
      <c r="M225" s="9">
        <f>ROUNDDOWN(((('ASIG EXPERIENCIA'!L24)+(((AVANZADO/44)*B225)*10)/15)+(AVANZADOFIJO/44)*B225),0)</f>
        <v>169429</v>
      </c>
      <c r="N225" s="9">
        <f>ROUNDDOWN(((('ASIG EXPERIENCIA'!M24)+(((AVANZADO/44)*B225)*11)/15)+(AVANZADOFIJO/44)*B225),0)</f>
        <v>181815</v>
      </c>
      <c r="O225" s="9">
        <f>ROUNDDOWN(((('ASIG EXPERIENCIA'!N24)+(((AVANZADO/44)*B225)*12)/15)+(AVANZADOFIJO/44)*B225),0)</f>
        <v>194200</v>
      </c>
      <c r="P225" s="9">
        <f>ROUNDDOWN(((('ASIG EXPERIENCIA'!O24)+(((AVANZADO/44)*B225)*13)/15)+(AVANZADOFIJO/44)*B225),0)</f>
        <v>206585</v>
      </c>
      <c r="Q225" s="9">
        <f>ROUNDDOWN(((('ASIG EXPERIENCIA'!P24)+(((AVANZADO/44)*B225)*14)/15)+(AVANZADOFIJO/44)*B225),0)</f>
        <v>218970</v>
      </c>
      <c r="R225" s="9">
        <f>ROUNDDOWN(((('ASIG EXPERIENCIA'!Q24)+(((AVANZADO/44)*B225)*15)/15)+(AVANZADOFIJO/44)*B225),0)</f>
        <v>231355</v>
      </c>
    </row>
    <row r="226" spans="1:18" ht="17.45" customHeight="1" thickBot="1" x14ac:dyDescent="0.3">
      <c r="A226" s="11" t="s">
        <v>9</v>
      </c>
      <c r="B226" s="13">
        <v>22</v>
      </c>
      <c r="C226" s="14">
        <f>'RMN-BRP'!B24</f>
        <v>297817.84999999998</v>
      </c>
      <c r="D226" s="9">
        <f>ROUNDDOWN(((('ASIG EXPERIENCIA'!C25)+(((AVANZADO/44)*B226)*1)/15)+(AVANZADOFIJO/44)*B226),0)</f>
        <v>60724</v>
      </c>
      <c r="E226" s="9">
        <f>ROUNDDOWN(((('ASIG EXPERIENCIA'!D25)+(((AVANZADO/44)*B226)*2)/15)+(AVANZADOFIJO/44)*B226),0)</f>
        <v>73699</v>
      </c>
      <c r="F226" s="9">
        <f>ROUNDDOWN(((('ASIG EXPERIENCIA'!E25)+(((AVANZADO/44)*B226)*3)/15)+(AVANZADOFIJO/44)*B226),0)</f>
        <v>86673</v>
      </c>
      <c r="G226" s="9">
        <f>ROUNDDOWN(((('ASIG EXPERIENCIA'!F25)+(((AVANZADO/44)*B226)*4)/15)+(AVANZADOFIJO/44)*B226),0)</f>
        <v>99649</v>
      </c>
      <c r="H226" s="9">
        <f>ROUNDDOWN(((('ASIG EXPERIENCIA'!G25)+(((AVANZADO/44)*B226)*5)/15)+(AVANZADOFIJO/44)*B226),0)</f>
        <v>112623</v>
      </c>
      <c r="I226" s="9">
        <f>ROUNDDOWN(((('ASIG EXPERIENCIA'!H25)+(((AVANZADO/44)*B226)*6)/15)+(AVANZADOFIJO/44)*B226),0)</f>
        <v>125598</v>
      </c>
      <c r="J226" s="9">
        <f>ROUNDDOWN(((('ASIG EXPERIENCIA'!I25)+(((AVANZADO/44)*B226)*7)/15)+(AVANZADOFIJO/44)*B226),0)</f>
        <v>138573</v>
      </c>
      <c r="K226" s="9">
        <f>ROUNDDOWN(((('ASIG EXPERIENCIA'!J25)+(((AVANZADO/44)*B226)*8)/15)+(AVANZADOFIJO/44)*B226),0)</f>
        <v>151548</v>
      </c>
      <c r="L226" s="9">
        <f>ROUNDDOWN(((('ASIG EXPERIENCIA'!K25)+(((AVANZADO/44)*B226)*9)/15)+(AVANZADOFIJO/44)*B226),0)</f>
        <v>164522</v>
      </c>
      <c r="M226" s="9">
        <f>ROUNDDOWN(((('ASIG EXPERIENCIA'!L25)+(((AVANZADO/44)*B226)*10)/15)+(AVANZADOFIJO/44)*B226),0)</f>
        <v>177498</v>
      </c>
      <c r="N226" s="9">
        <f>ROUNDDOWN(((('ASIG EXPERIENCIA'!M25)+(((AVANZADO/44)*B226)*11)/15)+(AVANZADOFIJO/44)*B226),0)</f>
        <v>190472</v>
      </c>
      <c r="O226" s="9">
        <f>ROUNDDOWN(((('ASIG EXPERIENCIA'!N25)+(((AVANZADO/44)*B226)*12)/15)+(AVANZADOFIJO/44)*B226),0)</f>
        <v>203447</v>
      </c>
      <c r="P226" s="9">
        <f>ROUNDDOWN(((('ASIG EXPERIENCIA'!O25)+(((AVANZADO/44)*B226)*13)/15)+(AVANZADOFIJO/44)*B226),0)</f>
        <v>216423</v>
      </c>
      <c r="Q226" s="9">
        <f>ROUNDDOWN(((('ASIG EXPERIENCIA'!P25)+(((AVANZADO/44)*B226)*14)/15)+(AVANZADOFIJO/44)*B226),0)</f>
        <v>229397</v>
      </c>
      <c r="R226" s="9">
        <f>ROUNDDOWN(((('ASIG EXPERIENCIA'!Q25)+(((AVANZADO/44)*B226)*15)/15)+(AVANZADOFIJO/44)*B226),0)</f>
        <v>242372</v>
      </c>
    </row>
    <row r="227" spans="1:18" ht="17.45" customHeight="1" thickBot="1" x14ac:dyDescent="0.3">
      <c r="A227" s="11" t="s">
        <v>9</v>
      </c>
      <c r="B227" s="13">
        <v>23</v>
      </c>
      <c r="C227" s="14">
        <f>'RMN-BRP'!B25</f>
        <v>311355.02499999997</v>
      </c>
      <c r="D227" s="9">
        <f>ROUNDDOWN(((('ASIG EXPERIENCIA'!C26)+(((AVANZADO/44)*B227)*1)/15)+(AVANZADOFIJO/44)*B227),0)</f>
        <v>63484</v>
      </c>
      <c r="E227" s="9">
        <f>ROUNDDOWN(((('ASIG EXPERIENCIA'!D26)+(((AVANZADO/44)*B227)*2)/15)+(AVANZADOFIJO/44)*B227),0)</f>
        <v>77048</v>
      </c>
      <c r="F227" s="9">
        <f>ROUNDDOWN(((('ASIG EXPERIENCIA'!E26)+(((AVANZADO/44)*B227)*3)/15)+(AVANZADOFIJO/44)*B227),0)</f>
        <v>90614</v>
      </c>
      <c r="G227" s="9">
        <f>ROUNDDOWN(((('ASIG EXPERIENCIA'!F26)+(((AVANZADO/44)*B227)*4)/15)+(AVANZADOFIJO/44)*B227),0)</f>
        <v>104178</v>
      </c>
      <c r="H227" s="9">
        <f>ROUNDDOWN(((('ASIG EXPERIENCIA'!G26)+(((AVANZADO/44)*B227)*5)/15)+(AVANZADOFIJO/44)*B227),0)</f>
        <v>117743</v>
      </c>
      <c r="I227" s="9">
        <f>ROUNDDOWN(((('ASIG EXPERIENCIA'!H26)+(((AVANZADO/44)*B227)*6)/15)+(AVANZADOFIJO/44)*B227),0)</f>
        <v>131307</v>
      </c>
      <c r="J227" s="9">
        <f>ROUNDDOWN(((('ASIG EXPERIENCIA'!I26)+(((AVANZADO/44)*B227)*7)/15)+(AVANZADOFIJO/44)*B227),0)</f>
        <v>144872</v>
      </c>
      <c r="K227" s="9">
        <f>ROUNDDOWN(((('ASIG EXPERIENCIA'!J26)+(((AVANZADO/44)*B227)*8)/15)+(AVANZADOFIJO/44)*B227),0)</f>
        <v>158436</v>
      </c>
      <c r="L227" s="9">
        <f>ROUNDDOWN(((('ASIG EXPERIENCIA'!K26)+(((AVANZADO/44)*B227)*9)/15)+(AVANZADOFIJO/44)*B227),0)</f>
        <v>172001</v>
      </c>
      <c r="M227" s="9">
        <f>ROUNDDOWN(((('ASIG EXPERIENCIA'!L26)+(((AVANZADO/44)*B227)*10)/15)+(AVANZADOFIJO/44)*B227),0)</f>
        <v>185565</v>
      </c>
      <c r="N227" s="9">
        <f>ROUNDDOWN(((('ASIG EXPERIENCIA'!M26)+(((AVANZADO/44)*B227)*11)/15)+(AVANZADOFIJO/44)*B227),0)</f>
        <v>199131</v>
      </c>
      <c r="O227" s="9">
        <f>ROUNDDOWN(((('ASIG EXPERIENCIA'!N26)+(((AVANZADO/44)*B227)*12)/15)+(AVANZADOFIJO/44)*B227),0)</f>
        <v>212695</v>
      </c>
      <c r="P227" s="9">
        <f>ROUNDDOWN(((('ASIG EXPERIENCIA'!O26)+(((AVANZADO/44)*B227)*13)/15)+(AVANZADOFIJO/44)*B227),0)</f>
        <v>226260</v>
      </c>
      <c r="Q227" s="9">
        <f>ROUNDDOWN(((('ASIG EXPERIENCIA'!P26)+(((AVANZADO/44)*B227)*14)/15)+(AVANZADOFIJO/44)*B227),0)</f>
        <v>239824</v>
      </c>
      <c r="R227" s="9">
        <f>ROUNDDOWN(((('ASIG EXPERIENCIA'!Q26)+(((AVANZADO/44)*B227)*15)/15)+(AVANZADOFIJO/44)*B227),0)</f>
        <v>253389</v>
      </c>
    </row>
    <row r="228" spans="1:18" ht="17.45" customHeight="1" thickBot="1" x14ac:dyDescent="0.3">
      <c r="A228" s="11" t="s">
        <v>9</v>
      </c>
      <c r="B228" s="13">
        <v>24</v>
      </c>
      <c r="C228" s="14">
        <f>'RMN-BRP'!B26</f>
        <v>324892.19999999995</v>
      </c>
      <c r="D228" s="9">
        <f>ROUNDDOWN(((('ASIG EXPERIENCIA'!C27)+(((AVANZADO/44)*B228)*1)/15)+(AVANZADOFIJO/44)*B228),0)</f>
        <v>66244</v>
      </c>
      <c r="E228" s="9">
        <f>ROUNDDOWN(((('ASIG EXPERIENCIA'!D27)+(((AVANZADO/44)*B228)*2)/15)+(AVANZADOFIJO/44)*B228),0)</f>
        <v>80399</v>
      </c>
      <c r="F228" s="9">
        <f>ROUNDDOWN(((('ASIG EXPERIENCIA'!E27)+(((AVANZADO/44)*B228)*3)/15)+(AVANZADOFIJO/44)*B228),0)</f>
        <v>94553</v>
      </c>
      <c r="G228" s="9">
        <f>ROUNDDOWN(((('ASIG EXPERIENCIA'!F27)+(((AVANZADO/44)*B228)*4)/15)+(AVANZADOFIJO/44)*B228),0)</f>
        <v>108708</v>
      </c>
      <c r="H228" s="9">
        <f>ROUNDDOWN(((('ASIG EXPERIENCIA'!G27)+(((AVANZADO/44)*B228)*5)/15)+(AVANZADOFIJO/44)*B228),0)</f>
        <v>122861</v>
      </c>
      <c r="I228" s="9">
        <f>ROUNDDOWN(((('ASIG EXPERIENCIA'!H27)+(((AVANZADO/44)*B228)*6)/15)+(AVANZADOFIJO/44)*B228),0)</f>
        <v>137016</v>
      </c>
      <c r="J228" s="9">
        <f>ROUNDDOWN(((('ASIG EXPERIENCIA'!I27)+(((AVANZADO/44)*B228)*7)/15)+(AVANZADOFIJO/44)*B228),0)</f>
        <v>151170</v>
      </c>
      <c r="K228" s="9">
        <f>ROUNDDOWN(((('ASIG EXPERIENCIA'!J27)+(((AVANZADO/44)*B228)*8)/15)+(AVANZADOFIJO/44)*B228),0)</f>
        <v>165325</v>
      </c>
      <c r="L228" s="9">
        <f>ROUNDDOWN(((('ASIG EXPERIENCIA'!K27)+(((AVANZADO/44)*B228)*9)/15)+(AVANZADOFIJO/44)*B228),0)</f>
        <v>179479</v>
      </c>
      <c r="M228" s="9">
        <f>ROUNDDOWN(((('ASIG EXPERIENCIA'!L27)+(((AVANZADO/44)*B228)*10)/15)+(AVANZADOFIJO/44)*B228),0)</f>
        <v>193634</v>
      </c>
      <c r="N228" s="9">
        <f>ROUNDDOWN(((('ASIG EXPERIENCIA'!M27)+(((AVANZADO/44)*B228)*11)/15)+(AVANZADOFIJO/44)*B228),0)</f>
        <v>207788</v>
      </c>
      <c r="O228" s="9">
        <f>ROUNDDOWN(((('ASIG EXPERIENCIA'!N27)+(((AVANZADO/44)*B228)*12)/15)+(AVANZADOFIJO/44)*B228),0)</f>
        <v>221943</v>
      </c>
      <c r="P228" s="9">
        <f>ROUNDDOWN(((('ASIG EXPERIENCIA'!O27)+(((AVANZADO/44)*B228)*13)/15)+(AVANZADOFIJO/44)*B228),0)</f>
        <v>236097</v>
      </c>
      <c r="Q228" s="9">
        <f>ROUNDDOWN(((('ASIG EXPERIENCIA'!P27)+(((AVANZADO/44)*B228)*14)/15)+(AVANZADOFIJO/44)*B228),0)</f>
        <v>250252</v>
      </c>
      <c r="R228" s="9">
        <f>ROUNDDOWN(((('ASIG EXPERIENCIA'!Q27)+(((AVANZADO/44)*B228)*15)/15)+(AVANZADOFIJO/44)*B228),0)</f>
        <v>264406</v>
      </c>
    </row>
    <row r="229" spans="1:18" ht="17.45" customHeight="1" thickBot="1" x14ac:dyDescent="0.3">
      <c r="A229" s="11" t="s">
        <v>9</v>
      </c>
      <c r="B229" s="13">
        <v>25</v>
      </c>
      <c r="C229" s="14">
        <f>'RMN-BRP'!B27</f>
        <v>338429.375</v>
      </c>
      <c r="D229" s="9">
        <f>ROUNDDOWN(((('ASIG EXPERIENCIA'!C28)+(((AVANZADO/44)*B229)*1)/15)+(AVANZADOFIJO/44)*B229),0)</f>
        <v>69004</v>
      </c>
      <c r="E229" s="9">
        <f>ROUNDDOWN(((('ASIG EXPERIENCIA'!D28)+(((AVANZADO/44)*B229)*2)/15)+(AVANZADOFIJO/44)*B229),0)</f>
        <v>83749</v>
      </c>
      <c r="F229" s="9">
        <f>ROUNDDOWN(((('ASIG EXPERIENCIA'!E28)+(((AVANZADO/44)*B229)*3)/15)+(AVANZADOFIJO/44)*B229),0)</f>
        <v>98493</v>
      </c>
      <c r="G229" s="9">
        <f>ROUNDDOWN(((('ASIG EXPERIENCIA'!F28)+(((AVANZADO/44)*B229)*4)/15)+(AVANZADOFIJO/44)*B229),0)</f>
        <v>113237</v>
      </c>
      <c r="H229" s="9">
        <f>ROUNDDOWN(((('ASIG EXPERIENCIA'!G28)+(((AVANZADO/44)*B229)*5)/15)+(AVANZADOFIJO/44)*B229),0)</f>
        <v>127981</v>
      </c>
      <c r="I229" s="9">
        <f>ROUNDDOWN(((('ASIG EXPERIENCIA'!H28)+(((AVANZADO/44)*B229)*6)/15)+(AVANZADOFIJO/44)*B229),0)</f>
        <v>142725</v>
      </c>
      <c r="J229" s="9">
        <f>ROUNDDOWN(((('ASIG EXPERIENCIA'!I28)+(((AVANZADO/44)*B229)*7)/15)+(AVANZADOFIJO/44)*B229),0)</f>
        <v>157470</v>
      </c>
      <c r="K229" s="9">
        <f>ROUNDDOWN(((('ASIG EXPERIENCIA'!J28)+(((AVANZADO/44)*B229)*8)/15)+(AVANZADOFIJO/44)*B229),0)</f>
        <v>172213</v>
      </c>
      <c r="L229" s="9">
        <f>ROUNDDOWN(((('ASIG EXPERIENCIA'!K28)+(((AVANZADO/44)*B229)*9)/15)+(AVANZADOFIJO/44)*B229),0)</f>
        <v>186958</v>
      </c>
      <c r="M229" s="9">
        <f>ROUNDDOWN(((('ASIG EXPERIENCIA'!L28)+(((AVANZADO/44)*B229)*10)/15)+(AVANZADOFIJO/44)*B229),0)</f>
        <v>201702</v>
      </c>
      <c r="N229" s="9">
        <f>ROUNDDOWN(((('ASIG EXPERIENCIA'!M28)+(((AVANZADO/44)*B229)*11)/15)+(AVANZADOFIJO/44)*B229),0)</f>
        <v>216446</v>
      </c>
      <c r="O229" s="9">
        <f>ROUNDDOWN(((('ASIG EXPERIENCIA'!N28)+(((AVANZADO/44)*B229)*12)/15)+(AVANZADOFIJO/44)*B229),0)</f>
        <v>231190</v>
      </c>
      <c r="P229" s="9">
        <f>ROUNDDOWN(((('ASIG EXPERIENCIA'!O28)+(((AVANZADO/44)*B229)*13)/15)+(AVANZADOFIJO/44)*B229),0)</f>
        <v>245935</v>
      </c>
      <c r="Q229" s="9">
        <f>ROUNDDOWN(((('ASIG EXPERIENCIA'!P28)+(((AVANZADO/44)*B229)*14)/15)+(AVANZADOFIJO/44)*B229),0)</f>
        <v>260678</v>
      </c>
      <c r="R229" s="9">
        <f>ROUNDDOWN(((('ASIG EXPERIENCIA'!Q28)+(((AVANZADO/44)*B229)*15)/15)+(AVANZADOFIJO/44)*B229),0)</f>
        <v>275423</v>
      </c>
    </row>
    <row r="230" spans="1:18" ht="17.45" customHeight="1" thickBot="1" x14ac:dyDescent="0.3">
      <c r="A230" s="11" t="s">
        <v>9</v>
      </c>
      <c r="B230" s="13">
        <v>26</v>
      </c>
      <c r="C230" s="14">
        <f>'RMN-BRP'!B28</f>
        <v>351966.55</v>
      </c>
      <c r="D230" s="9">
        <f>ROUNDDOWN(((('ASIG EXPERIENCIA'!C29)+(((AVANZADO/44)*B230)*1)/15)+(AVANZADOFIJO/44)*B230),0)</f>
        <v>71765</v>
      </c>
      <c r="E230" s="9">
        <f>ROUNDDOWN(((('ASIG EXPERIENCIA'!D29)+(((AVANZADO/44)*B230)*2)/15)+(AVANZADOFIJO/44)*B230),0)</f>
        <v>87098</v>
      </c>
      <c r="F230" s="9">
        <f>ROUNDDOWN(((('ASIG EXPERIENCIA'!E29)+(((AVANZADO/44)*B230)*3)/15)+(AVANZADOFIJO/44)*B230),0)</f>
        <v>102433</v>
      </c>
      <c r="G230" s="9">
        <f>ROUNDDOWN(((('ASIG EXPERIENCIA'!F29)+(((AVANZADO/44)*B230)*4)/15)+(AVANZADOFIJO/44)*B230),0)</f>
        <v>117766</v>
      </c>
      <c r="H230" s="9">
        <f>ROUNDDOWN(((('ASIG EXPERIENCIA'!G29)+(((AVANZADO/44)*B230)*5)/15)+(AVANZADOFIJO/44)*B230),0)</f>
        <v>133101</v>
      </c>
      <c r="I230" s="9">
        <f>ROUNDDOWN(((('ASIG EXPERIENCIA'!H29)+(((AVANZADO/44)*B230)*6)/15)+(AVANZADOFIJO/44)*B230),0)</f>
        <v>148434</v>
      </c>
      <c r="J230" s="9">
        <f>ROUNDDOWN(((('ASIG EXPERIENCIA'!I29)+(((AVANZADO/44)*B230)*7)/15)+(AVANZADOFIJO/44)*B230),0)</f>
        <v>163768</v>
      </c>
      <c r="K230" s="9">
        <f>ROUNDDOWN(((('ASIG EXPERIENCIA'!J29)+(((AVANZADO/44)*B230)*8)/15)+(AVANZADOFIJO/44)*B230),0)</f>
        <v>179102</v>
      </c>
      <c r="L230" s="9">
        <f>ROUNDDOWN(((('ASIG EXPERIENCIA'!K29)+(((AVANZADO/44)*B230)*9)/15)+(AVANZADOFIJO/44)*B230),0)</f>
        <v>194436</v>
      </c>
      <c r="M230" s="9">
        <f>ROUNDDOWN(((('ASIG EXPERIENCIA'!L29)+(((AVANZADO/44)*B230)*10)/15)+(AVANZADOFIJO/44)*B230),0)</f>
        <v>209770</v>
      </c>
      <c r="N230" s="9">
        <f>ROUNDDOWN(((('ASIG EXPERIENCIA'!M29)+(((AVANZADO/44)*B230)*11)/15)+(AVANZADOFIJO/44)*B230),0)</f>
        <v>225104</v>
      </c>
      <c r="O230" s="9">
        <f>ROUNDDOWN(((('ASIG EXPERIENCIA'!N29)+(((AVANZADO/44)*B230)*12)/15)+(AVANZADOFIJO/44)*B230),0)</f>
        <v>240438</v>
      </c>
      <c r="P230" s="9">
        <f>ROUNDDOWN(((('ASIG EXPERIENCIA'!O29)+(((AVANZADO/44)*B230)*13)/15)+(AVANZADOFIJO/44)*B230),0)</f>
        <v>255772</v>
      </c>
      <c r="Q230" s="9">
        <f>ROUNDDOWN(((('ASIG EXPERIENCIA'!P29)+(((AVANZADO/44)*B230)*14)/15)+(AVANZADOFIJO/44)*B230),0)</f>
        <v>271106</v>
      </c>
      <c r="R230" s="9">
        <f>ROUNDDOWN(((('ASIG EXPERIENCIA'!Q29)+(((AVANZADO/44)*B230)*15)/15)+(AVANZADOFIJO/44)*B230),0)</f>
        <v>286440</v>
      </c>
    </row>
    <row r="231" spans="1:18" ht="17.45" customHeight="1" thickBot="1" x14ac:dyDescent="0.3">
      <c r="A231" s="11" t="s">
        <v>9</v>
      </c>
      <c r="B231" s="13">
        <v>27</v>
      </c>
      <c r="C231" s="14">
        <f>'RMN-BRP'!B29</f>
        <v>365503.72499999998</v>
      </c>
      <c r="D231" s="9">
        <f>ROUNDDOWN(((('ASIG EXPERIENCIA'!C30)+(((AVANZADO/44)*B231)*1)/15)+(AVANZADOFIJO/44)*B231),0)</f>
        <v>74525</v>
      </c>
      <c r="E231" s="9">
        <f>ROUNDDOWN(((('ASIG EXPERIENCIA'!D30)+(((AVANZADO/44)*B231)*2)/15)+(AVANZADOFIJO/44)*B231),0)</f>
        <v>90449</v>
      </c>
      <c r="F231" s="9">
        <f>ROUNDDOWN(((('ASIG EXPERIENCIA'!E30)+(((AVANZADO/44)*B231)*3)/15)+(AVANZADOFIJO/44)*B231),0)</f>
        <v>106372</v>
      </c>
      <c r="G231" s="9">
        <f>ROUNDDOWN(((('ASIG EXPERIENCIA'!F30)+(((AVANZADO/44)*B231)*4)/15)+(AVANZADOFIJO/44)*B231),0)</f>
        <v>122296</v>
      </c>
      <c r="H231" s="9">
        <f>ROUNDDOWN(((('ASIG EXPERIENCIA'!G30)+(((AVANZADO/44)*B231)*5)/15)+(AVANZADOFIJO/44)*B231),0)</f>
        <v>138220</v>
      </c>
      <c r="I231" s="9">
        <f>ROUNDDOWN(((('ASIG EXPERIENCIA'!H30)+(((AVANZADO/44)*B231)*6)/15)+(AVANZADOFIJO/44)*B231),0)</f>
        <v>154144</v>
      </c>
      <c r="J231" s="9">
        <f>ROUNDDOWN(((('ASIG EXPERIENCIA'!I30)+(((AVANZADO/44)*B231)*7)/15)+(AVANZADOFIJO/44)*B231),0)</f>
        <v>170067</v>
      </c>
      <c r="K231" s="9">
        <f>ROUNDDOWN(((('ASIG EXPERIENCIA'!J30)+(((AVANZADO/44)*B231)*8)/15)+(AVANZADOFIJO/44)*B231),0)</f>
        <v>185990</v>
      </c>
      <c r="L231" s="9">
        <f>ROUNDDOWN(((('ASIG EXPERIENCIA'!K30)+(((AVANZADO/44)*B231)*9)/15)+(AVANZADOFIJO/44)*B231),0)</f>
        <v>201915</v>
      </c>
      <c r="M231" s="9">
        <f>ROUNDDOWN(((('ASIG EXPERIENCIA'!L30)+(((AVANZADO/44)*B231)*10)/15)+(AVANZADOFIJO/44)*B231),0)</f>
        <v>217838</v>
      </c>
      <c r="N231" s="9">
        <f>ROUNDDOWN(((('ASIG EXPERIENCIA'!M30)+(((AVANZADO/44)*B231)*11)/15)+(AVANZADOFIJO/44)*B231),0)</f>
        <v>233762</v>
      </c>
      <c r="O231" s="9">
        <f>ROUNDDOWN(((('ASIG EXPERIENCIA'!N30)+(((AVANZADO/44)*B231)*12)/15)+(AVANZADOFIJO/44)*B231),0)</f>
        <v>249686</v>
      </c>
      <c r="P231" s="9">
        <f>ROUNDDOWN(((('ASIG EXPERIENCIA'!O30)+(((AVANZADO/44)*B231)*13)/15)+(AVANZADOFIJO/44)*B231),0)</f>
        <v>265610</v>
      </c>
      <c r="Q231" s="9">
        <f>ROUNDDOWN(((('ASIG EXPERIENCIA'!P30)+(((AVANZADO/44)*B231)*14)/15)+(AVANZADOFIJO/44)*B231),0)</f>
        <v>281533</v>
      </c>
      <c r="R231" s="9">
        <f>ROUNDDOWN(((('ASIG EXPERIENCIA'!Q30)+(((AVANZADO/44)*B231)*15)/15)+(AVANZADOFIJO/44)*B231),0)</f>
        <v>297456</v>
      </c>
    </row>
    <row r="232" spans="1:18" ht="17.45" customHeight="1" thickBot="1" x14ac:dyDescent="0.3">
      <c r="A232" s="11" t="s">
        <v>9</v>
      </c>
      <c r="B232" s="13">
        <v>28</v>
      </c>
      <c r="C232" s="14">
        <f>'RMN-BRP'!B30</f>
        <v>379040.89999999997</v>
      </c>
      <c r="D232" s="9">
        <f>ROUNDDOWN(((('ASIG EXPERIENCIA'!C31)+(((AVANZADO/44)*B232)*1)/15)+(AVANZADOFIJO/44)*B232),0)</f>
        <v>77285</v>
      </c>
      <c r="E232" s="9">
        <f>ROUNDDOWN(((('ASIG EXPERIENCIA'!D31)+(((AVANZADO/44)*B232)*2)/15)+(AVANZADOFIJO/44)*B232),0)</f>
        <v>93798</v>
      </c>
      <c r="F232" s="9">
        <f>ROUNDDOWN(((('ASIG EXPERIENCIA'!E31)+(((AVANZADO/44)*B232)*3)/15)+(AVANZADOFIJO/44)*B232),0)</f>
        <v>110312</v>
      </c>
      <c r="G232" s="9">
        <f>ROUNDDOWN(((('ASIG EXPERIENCIA'!F31)+(((AVANZADO/44)*B232)*4)/15)+(AVANZADOFIJO/44)*B232),0)</f>
        <v>126825</v>
      </c>
      <c r="H232" s="9">
        <f>ROUNDDOWN(((('ASIG EXPERIENCIA'!G31)+(((AVANZADO/44)*B232)*5)/15)+(AVANZADOFIJO/44)*B232),0)</f>
        <v>143339</v>
      </c>
      <c r="I232" s="9">
        <f>ROUNDDOWN(((('ASIG EXPERIENCIA'!H31)+(((AVANZADO/44)*B232)*6)/15)+(AVANZADOFIJO/44)*B232),0)</f>
        <v>159852</v>
      </c>
      <c r="J232" s="9">
        <f>ROUNDDOWN(((('ASIG EXPERIENCIA'!I31)+(((AVANZADO/44)*B232)*7)/15)+(AVANZADOFIJO/44)*B232),0)</f>
        <v>176366</v>
      </c>
      <c r="K232" s="9">
        <f>ROUNDDOWN(((('ASIG EXPERIENCIA'!J31)+(((AVANZADO/44)*B232)*8)/15)+(AVANZADOFIJO/44)*B232),0)</f>
        <v>192880</v>
      </c>
      <c r="L232" s="9">
        <f>ROUNDDOWN(((('ASIG EXPERIENCIA'!K31)+(((AVANZADO/44)*B232)*9)/15)+(AVANZADOFIJO/44)*B232),0)</f>
        <v>209393</v>
      </c>
      <c r="M232" s="9">
        <f>ROUNDDOWN(((('ASIG EXPERIENCIA'!L31)+(((AVANZADO/44)*B232)*10)/15)+(AVANZADOFIJO/44)*B232),0)</f>
        <v>225907</v>
      </c>
      <c r="N232" s="9">
        <f>ROUNDDOWN(((('ASIG EXPERIENCIA'!M31)+(((AVANZADO/44)*B232)*11)/15)+(AVANZADOFIJO/44)*B232),0)</f>
        <v>242420</v>
      </c>
      <c r="O232" s="9">
        <f>ROUNDDOWN(((('ASIG EXPERIENCIA'!N31)+(((AVANZADO/44)*B232)*12)/15)+(AVANZADOFIJO/44)*B232),0)</f>
        <v>258934</v>
      </c>
      <c r="P232" s="9">
        <f>ROUNDDOWN(((('ASIG EXPERIENCIA'!O31)+(((AVANZADO/44)*B232)*13)/15)+(AVANZADOFIJO/44)*B232),0)</f>
        <v>275447</v>
      </c>
      <c r="Q232" s="9">
        <f>ROUNDDOWN(((('ASIG EXPERIENCIA'!P31)+(((AVANZADO/44)*B232)*14)/15)+(AVANZADOFIJO/44)*B232),0)</f>
        <v>291960</v>
      </c>
      <c r="R232" s="9">
        <f>ROUNDDOWN(((('ASIG EXPERIENCIA'!Q31)+(((AVANZADO/44)*B232)*15)/15)+(AVANZADOFIJO/44)*B232),0)</f>
        <v>308474</v>
      </c>
    </row>
    <row r="233" spans="1:18" ht="17.45" customHeight="1" thickBot="1" x14ac:dyDescent="0.3">
      <c r="A233" s="11" t="s">
        <v>9</v>
      </c>
      <c r="B233" s="13">
        <v>29</v>
      </c>
      <c r="C233" s="14">
        <f>'RMN-BRP'!B31</f>
        <v>392578.07499999995</v>
      </c>
      <c r="D233" s="9">
        <f>ROUNDDOWN(((('ASIG EXPERIENCIA'!C32)+(((AVANZADO/44)*B233)*1)/15)+(AVANZADOFIJO/44)*B233),0)</f>
        <v>80046</v>
      </c>
      <c r="E233" s="9">
        <f>ROUNDDOWN(((('ASIG EXPERIENCIA'!D32)+(((AVANZADO/44)*B233)*2)/15)+(AVANZADOFIJO/44)*B233),0)</f>
        <v>97148</v>
      </c>
      <c r="F233" s="9">
        <f>ROUNDDOWN(((('ASIG EXPERIENCIA'!E32)+(((AVANZADO/44)*B233)*3)/15)+(AVANZADOFIJO/44)*B233),0)</f>
        <v>114251</v>
      </c>
      <c r="G233" s="9">
        <f>ROUNDDOWN(((('ASIG EXPERIENCIA'!F32)+(((AVANZADO/44)*B233)*4)/15)+(AVANZADOFIJO/44)*B233),0)</f>
        <v>131355</v>
      </c>
      <c r="H233" s="9">
        <f>ROUNDDOWN(((('ASIG EXPERIENCIA'!G32)+(((AVANZADO/44)*B233)*5)/15)+(AVANZADOFIJO/44)*B233),0)</f>
        <v>148458</v>
      </c>
      <c r="I233" s="9">
        <f>ROUNDDOWN(((('ASIG EXPERIENCIA'!H32)+(((AVANZADO/44)*B233)*6)/15)+(AVANZADOFIJO/44)*B233),0)</f>
        <v>165562</v>
      </c>
      <c r="J233" s="9">
        <f>ROUNDDOWN(((('ASIG EXPERIENCIA'!I32)+(((AVANZADO/44)*B233)*7)/15)+(AVANZADOFIJO/44)*B233),0)</f>
        <v>182665</v>
      </c>
      <c r="K233" s="9">
        <f>ROUNDDOWN(((('ASIG EXPERIENCIA'!J32)+(((AVANZADO/44)*B233)*8)/15)+(AVANZADOFIJO/44)*B233),0)</f>
        <v>199768</v>
      </c>
      <c r="L233" s="9">
        <f>ROUNDDOWN(((('ASIG EXPERIENCIA'!K32)+(((AVANZADO/44)*B233)*9)/15)+(AVANZADOFIJO/44)*B233),0)</f>
        <v>216871</v>
      </c>
      <c r="M233" s="9">
        <f>ROUNDDOWN(((('ASIG EXPERIENCIA'!L32)+(((AVANZADO/44)*B233)*10)/15)+(AVANZADOFIJO/44)*B233),0)</f>
        <v>233974</v>
      </c>
      <c r="N233" s="9">
        <f>ROUNDDOWN(((('ASIG EXPERIENCIA'!M32)+(((AVANZADO/44)*B233)*11)/15)+(AVANZADOFIJO/44)*B233),0)</f>
        <v>251078</v>
      </c>
      <c r="O233" s="9">
        <f>ROUNDDOWN(((('ASIG EXPERIENCIA'!N32)+(((AVANZADO/44)*B233)*12)/15)+(AVANZADOFIJO/44)*B233),0)</f>
        <v>268181</v>
      </c>
      <c r="P233" s="9">
        <f>ROUNDDOWN(((('ASIG EXPERIENCIA'!O32)+(((AVANZADO/44)*B233)*13)/15)+(AVANZADOFIJO/44)*B233),0)</f>
        <v>285284</v>
      </c>
      <c r="Q233" s="9">
        <f>ROUNDDOWN(((('ASIG EXPERIENCIA'!P32)+(((AVANZADO/44)*B233)*14)/15)+(AVANZADOFIJO/44)*B233),0)</f>
        <v>302388</v>
      </c>
      <c r="R233" s="9">
        <f>ROUNDDOWN(((('ASIG EXPERIENCIA'!Q32)+(((AVANZADO/44)*B233)*15)/15)+(AVANZADOFIJO/44)*B233),0)</f>
        <v>319491</v>
      </c>
    </row>
    <row r="234" spans="1:18" ht="17.45" customHeight="1" thickBot="1" x14ac:dyDescent="0.3">
      <c r="A234" s="11" t="s">
        <v>9</v>
      </c>
      <c r="B234" s="13">
        <v>30</v>
      </c>
      <c r="C234" s="14">
        <f>'RMN-BRP'!B32</f>
        <v>406115.25</v>
      </c>
      <c r="D234" s="9">
        <f>ROUNDDOWN(((('ASIG EXPERIENCIA'!C33)+(((AVANZADO/44)*B234)*1)/15)+(AVANZADOFIJO/44)*B234),0)</f>
        <v>82805</v>
      </c>
      <c r="E234" s="9">
        <f>ROUNDDOWN(((('ASIG EXPERIENCIA'!D33)+(((AVANZADO/44)*B234)*2)/15)+(AVANZADOFIJO/44)*B234),0)</f>
        <v>100499</v>
      </c>
      <c r="F234" s="9">
        <f>ROUNDDOWN(((('ASIG EXPERIENCIA'!E33)+(((AVANZADO/44)*B234)*3)/15)+(AVANZADOFIJO/44)*B234),0)</f>
        <v>118191</v>
      </c>
      <c r="G234" s="9">
        <f>ROUNDDOWN(((('ASIG EXPERIENCIA'!F33)+(((AVANZADO/44)*B234)*4)/15)+(AVANZADOFIJO/44)*B234),0)</f>
        <v>135884</v>
      </c>
      <c r="H234" s="9">
        <f>ROUNDDOWN(((('ASIG EXPERIENCIA'!G33)+(((AVANZADO/44)*B234)*5)/15)+(AVANZADOFIJO/44)*B234),0)</f>
        <v>153578</v>
      </c>
      <c r="I234" s="9">
        <f>ROUNDDOWN(((('ASIG EXPERIENCIA'!H33)+(((AVANZADO/44)*B234)*6)/15)+(AVANZADOFIJO/44)*B234),0)</f>
        <v>171270</v>
      </c>
      <c r="J234" s="9">
        <f>ROUNDDOWN(((('ASIG EXPERIENCIA'!I33)+(((AVANZADO/44)*B234)*7)/15)+(AVANZADOFIJO/44)*B234),0)</f>
        <v>188964</v>
      </c>
      <c r="K234" s="9">
        <f>ROUNDDOWN(((('ASIG EXPERIENCIA'!J33)+(((AVANZADO/44)*B234)*8)/15)+(AVANZADOFIJO/44)*B234),0)</f>
        <v>206657</v>
      </c>
      <c r="L234" s="9">
        <f>ROUNDDOWN(((('ASIG EXPERIENCIA'!K33)+(((AVANZADO/44)*B234)*9)/15)+(AVANZADOFIJO/44)*B234),0)</f>
        <v>224349</v>
      </c>
      <c r="M234" s="9">
        <f>ROUNDDOWN(((('ASIG EXPERIENCIA'!L33)+(((AVANZADO/44)*B234)*10)/15)+(AVANZADOFIJO/44)*B234),0)</f>
        <v>242043</v>
      </c>
      <c r="N234" s="9">
        <f>ROUNDDOWN(((('ASIG EXPERIENCIA'!M33)+(((AVANZADO/44)*B234)*11)/15)+(AVANZADOFIJO/44)*B234),0)</f>
        <v>259736</v>
      </c>
      <c r="O234" s="9">
        <f>ROUNDDOWN(((('ASIG EXPERIENCIA'!N33)+(((AVANZADO/44)*B234)*12)/15)+(AVANZADOFIJO/44)*B234),0)</f>
        <v>277428</v>
      </c>
      <c r="P234" s="9">
        <f>ROUNDDOWN(((('ASIG EXPERIENCIA'!O33)+(((AVANZADO/44)*B234)*13)/15)+(AVANZADOFIJO/44)*B234),0)</f>
        <v>295122</v>
      </c>
      <c r="Q234" s="9">
        <f>ROUNDDOWN(((('ASIG EXPERIENCIA'!P33)+(((AVANZADO/44)*B234)*14)/15)+(AVANZADOFIJO/44)*B234),0)</f>
        <v>312814</v>
      </c>
      <c r="R234" s="9">
        <f>ROUNDDOWN(((('ASIG EXPERIENCIA'!Q33)+(((AVANZADO/44)*B234)*15)/15)+(AVANZADOFIJO/44)*B234),0)</f>
        <v>330508</v>
      </c>
    </row>
    <row r="235" spans="1:18" ht="17.45" customHeight="1" thickBot="1" x14ac:dyDescent="0.3">
      <c r="A235" s="11" t="s">
        <v>9</v>
      </c>
      <c r="B235" s="13">
        <v>31</v>
      </c>
      <c r="C235" s="14">
        <f>'RMN-BRP'!B33</f>
        <v>419652.42499999999</v>
      </c>
      <c r="D235" s="9">
        <f>ROUNDDOWN(((('ASIG EXPERIENCIA'!C34)+(((AVANZADO/44)*B235)*1)/15)+(AVANZADOFIJO/44)*B235),0)</f>
        <v>85566</v>
      </c>
      <c r="E235" s="9">
        <f>ROUNDDOWN(((('ASIG EXPERIENCIA'!D34)+(((AVANZADO/44)*B235)*2)/15)+(AVANZADOFIJO/44)*B235),0)</f>
        <v>103848</v>
      </c>
      <c r="F235" s="9">
        <f>ROUNDDOWN(((('ASIG EXPERIENCIA'!E34)+(((AVANZADO/44)*B235)*3)/15)+(AVANZADOFIJO/44)*B235),0)</f>
        <v>122132</v>
      </c>
      <c r="G235" s="9">
        <f>ROUNDDOWN(((('ASIG EXPERIENCIA'!F34)+(((AVANZADO/44)*B235)*4)/15)+(AVANZADOFIJO/44)*B235),0)</f>
        <v>140414</v>
      </c>
      <c r="H235" s="9">
        <f>ROUNDDOWN(((('ASIG EXPERIENCIA'!G34)+(((AVANZADO/44)*B235)*5)/15)+(AVANZADOFIJO/44)*B235),0)</f>
        <v>158696</v>
      </c>
      <c r="I235" s="9">
        <f>ROUNDDOWN(((('ASIG EXPERIENCIA'!H34)+(((AVANZADO/44)*B235)*6)/15)+(AVANZADOFIJO/44)*B235),0)</f>
        <v>176980</v>
      </c>
      <c r="J235" s="9">
        <f>ROUNDDOWN(((('ASIG EXPERIENCIA'!I34)+(((AVANZADO/44)*B235)*7)/15)+(AVANZADOFIJO/44)*B235),0)</f>
        <v>195262</v>
      </c>
      <c r="K235" s="9">
        <f>ROUNDDOWN(((('ASIG EXPERIENCIA'!J34)+(((AVANZADO/44)*B235)*8)/15)+(AVANZADOFIJO/44)*B235),0)</f>
        <v>213545</v>
      </c>
      <c r="L235" s="9">
        <f>ROUNDDOWN(((('ASIG EXPERIENCIA'!K34)+(((AVANZADO/44)*B235)*9)/15)+(AVANZADOFIJO/44)*B235),0)</f>
        <v>231828</v>
      </c>
      <c r="M235" s="9">
        <f>ROUNDDOWN(((('ASIG EXPERIENCIA'!L34)+(((AVANZADO/44)*B235)*10)/15)+(AVANZADOFIJO/44)*B235),0)</f>
        <v>250111</v>
      </c>
      <c r="N235" s="9">
        <f>ROUNDDOWN(((('ASIG EXPERIENCIA'!M34)+(((AVANZADO/44)*B235)*11)/15)+(AVANZADOFIJO/44)*B235),0)</f>
        <v>268394</v>
      </c>
      <c r="O235" s="9">
        <f>ROUNDDOWN(((('ASIG EXPERIENCIA'!N34)+(((AVANZADO/44)*B235)*12)/15)+(AVANZADOFIJO/44)*B235),0)</f>
        <v>286676</v>
      </c>
      <c r="P235" s="9">
        <f>ROUNDDOWN(((('ASIG EXPERIENCIA'!O34)+(((AVANZADO/44)*B235)*13)/15)+(AVANZADOFIJO/44)*B235),0)</f>
        <v>304959</v>
      </c>
      <c r="Q235" s="9">
        <f>ROUNDDOWN(((('ASIG EXPERIENCIA'!P34)+(((AVANZADO/44)*B235)*14)/15)+(AVANZADOFIJO/44)*B235),0)</f>
        <v>323242</v>
      </c>
      <c r="R235" s="9">
        <f>ROUNDDOWN(((('ASIG EXPERIENCIA'!Q34)+(((AVANZADO/44)*B235)*15)/15)+(AVANZADOFIJO/44)*B235),0)</f>
        <v>341525</v>
      </c>
    </row>
    <row r="236" spans="1:18" ht="17.45" customHeight="1" thickBot="1" x14ac:dyDescent="0.3">
      <c r="A236" s="11" t="s">
        <v>9</v>
      </c>
      <c r="B236" s="13">
        <v>32</v>
      </c>
      <c r="C236" s="14">
        <f>'RMN-BRP'!B34</f>
        <v>433189.6</v>
      </c>
      <c r="D236" s="9">
        <f>ROUNDDOWN(((('ASIG EXPERIENCIA'!C35)+(((AVANZADO/44)*B236)*1)/15)+(AVANZADOFIJO/44)*B236),0)</f>
        <v>88326</v>
      </c>
      <c r="E236" s="9">
        <f>ROUNDDOWN(((('ASIG EXPERIENCIA'!D35)+(((AVANZADO/44)*B236)*2)/15)+(AVANZADOFIJO/44)*B236),0)</f>
        <v>107199</v>
      </c>
      <c r="F236" s="9">
        <f>ROUNDDOWN(((('ASIG EXPERIENCIA'!E35)+(((AVANZADO/44)*B236)*3)/15)+(AVANZADOFIJO/44)*B236),0)</f>
        <v>126071</v>
      </c>
      <c r="G236" s="9">
        <f>ROUNDDOWN(((('ASIG EXPERIENCIA'!F35)+(((AVANZADO/44)*B236)*4)/15)+(AVANZADOFIJO/44)*B236),0)</f>
        <v>144944</v>
      </c>
      <c r="H236" s="9">
        <f>ROUNDDOWN(((('ASIG EXPERIENCIA'!G35)+(((AVANZADO/44)*B236)*5)/15)+(AVANZADOFIJO/44)*B236),0)</f>
        <v>163816</v>
      </c>
      <c r="I236" s="9">
        <f>ROUNDDOWN(((('ASIG EXPERIENCIA'!H35)+(((AVANZADO/44)*B236)*6)/15)+(AVANZADOFIJO/44)*B236),0)</f>
        <v>182688</v>
      </c>
      <c r="J236" s="9">
        <f>ROUNDDOWN(((('ASIG EXPERIENCIA'!I35)+(((AVANZADO/44)*B236)*7)/15)+(AVANZADOFIJO/44)*B236),0)</f>
        <v>201562</v>
      </c>
      <c r="K236" s="9">
        <f>ROUNDDOWN(((('ASIG EXPERIENCIA'!J35)+(((AVANZADO/44)*B236)*8)/15)+(AVANZADOFIJO/44)*B236),0)</f>
        <v>220434</v>
      </c>
      <c r="L236" s="9">
        <f>ROUNDDOWN(((('ASIG EXPERIENCIA'!K35)+(((AVANZADO/44)*B236)*9)/15)+(AVANZADOFIJO/44)*B236),0)</f>
        <v>239306</v>
      </c>
      <c r="M236" s="9">
        <f>ROUNDDOWN(((('ASIG EXPERIENCIA'!L35)+(((AVANZADO/44)*B236)*10)/15)+(AVANZADOFIJO/44)*B236),0)</f>
        <v>258179</v>
      </c>
      <c r="N236" s="9">
        <f>ROUNDDOWN(((('ASIG EXPERIENCIA'!M35)+(((AVANZADO/44)*B236)*11)/15)+(AVANZADOFIJO/44)*B236),0)</f>
        <v>277051</v>
      </c>
      <c r="O236" s="9">
        <f>ROUNDDOWN(((('ASIG EXPERIENCIA'!N35)+(((AVANZADO/44)*B236)*12)/15)+(AVANZADOFIJO/44)*B236),0)</f>
        <v>295924</v>
      </c>
      <c r="P236" s="9">
        <f>ROUNDDOWN(((('ASIG EXPERIENCIA'!O35)+(((AVANZADO/44)*B236)*13)/15)+(AVANZADOFIJO/44)*B236),0)</f>
        <v>314797</v>
      </c>
      <c r="Q236" s="9">
        <f>ROUNDDOWN(((('ASIG EXPERIENCIA'!P35)+(((AVANZADO/44)*B236)*14)/15)+(AVANZADOFIJO/44)*B236),0)</f>
        <v>333669</v>
      </c>
      <c r="R236" s="9">
        <f>ROUNDDOWN(((('ASIG EXPERIENCIA'!Q35)+(((AVANZADO/44)*B236)*15)/15)+(AVANZADOFIJO/44)*B236),0)</f>
        <v>352541</v>
      </c>
    </row>
    <row r="237" spans="1:18" ht="17.45" customHeight="1" thickBot="1" x14ac:dyDescent="0.3">
      <c r="A237" s="11" t="s">
        <v>9</v>
      </c>
      <c r="B237" s="13">
        <v>33</v>
      </c>
      <c r="C237" s="14">
        <f>'RMN-BRP'!B35</f>
        <v>446726.77499999997</v>
      </c>
      <c r="D237" s="9">
        <f>ROUNDDOWN(((('ASIG EXPERIENCIA'!C36)+(((AVANZADO/44)*B237)*1)/15)+(AVANZADOFIJO/44)*B237),0)</f>
        <v>91086</v>
      </c>
      <c r="E237" s="9">
        <f>ROUNDDOWN(((('ASIG EXPERIENCIA'!D36)+(((AVANZADO/44)*B237)*2)/15)+(AVANZADOFIJO/44)*B237),0)</f>
        <v>110549</v>
      </c>
      <c r="F237" s="9">
        <f>ROUNDDOWN(((('ASIG EXPERIENCIA'!E36)+(((AVANZADO/44)*B237)*3)/15)+(AVANZADOFIJO/44)*B237),0)</f>
        <v>130011</v>
      </c>
      <c r="G237" s="9">
        <f>ROUNDDOWN(((('ASIG EXPERIENCIA'!F36)+(((AVANZADO/44)*B237)*4)/15)+(AVANZADOFIJO/44)*B237),0)</f>
        <v>149473</v>
      </c>
      <c r="H237" s="9">
        <f>ROUNDDOWN(((('ASIG EXPERIENCIA'!G36)+(((AVANZADO/44)*B237)*5)/15)+(AVANZADOFIJO/44)*B237),0)</f>
        <v>168936</v>
      </c>
      <c r="I237" s="9">
        <f>ROUNDDOWN(((('ASIG EXPERIENCIA'!H36)+(((AVANZADO/44)*B237)*6)/15)+(AVANZADOFIJO/44)*B237),0)</f>
        <v>188398</v>
      </c>
      <c r="J237" s="9">
        <f>ROUNDDOWN(((('ASIG EXPERIENCIA'!I36)+(((AVANZADO/44)*B237)*7)/15)+(AVANZADOFIJO/44)*B237),0)</f>
        <v>207860</v>
      </c>
      <c r="K237" s="9">
        <f>ROUNDDOWN(((('ASIG EXPERIENCIA'!J36)+(((AVANZADO/44)*B237)*8)/15)+(AVANZADOFIJO/44)*B237),0)</f>
        <v>227322</v>
      </c>
      <c r="L237" s="9">
        <f>ROUNDDOWN(((('ASIG EXPERIENCIA'!K36)+(((AVANZADO/44)*B237)*9)/15)+(AVANZADOFIJO/44)*B237),0)</f>
        <v>246785</v>
      </c>
      <c r="M237" s="9">
        <f>ROUNDDOWN(((('ASIG EXPERIENCIA'!L36)+(((AVANZADO/44)*B237)*10)/15)+(AVANZADOFIJO/44)*B237),0)</f>
        <v>266247</v>
      </c>
      <c r="N237" s="9">
        <f>ROUNDDOWN(((('ASIG EXPERIENCIA'!M36)+(((AVANZADO/44)*B237)*11)/15)+(AVANZADOFIJO/44)*B237),0)</f>
        <v>285709</v>
      </c>
      <c r="O237" s="9">
        <f>ROUNDDOWN(((('ASIG EXPERIENCIA'!N36)+(((AVANZADO/44)*B237)*12)/15)+(AVANZADOFIJO/44)*B237),0)</f>
        <v>305172</v>
      </c>
      <c r="P237" s="9">
        <f>ROUNDDOWN(((('ASIG EXPERIENCIA'!O36)+(((AVANZADO/44)*B237)*13)/15)+(AVANZADOFIJO/44)*B237),0)</f>
        <v>324634</v>
      </c>
      <c r="Q237" s="9">
        <f>ROUNDDOWN(((('ASIG EXPERIENCIA'!P36)+(((AVANZADO/44)*B237)*14)/15)+(AVANZADOFIJO/44)*B237),0)</f>
        <v>344096</v>
      </c>
      <c r="R237" s="9">
        <f>ROUNDDOWN(((('ASIG EXPERIENCIA'!Q36)+(((AVANZADO/44)*B237)*15)/15)+(AVANZADOFIJO/44)*B237),0)</f>
        <v>363559</v>
      </c>
    </row>
    <row r="238" spans="1:18" ht="17.45" customHeight="1" thickBot="1" x14ac:dyDescent="0.3">
      <c r="A238" s="11" t="s">
        <v>9</v>
      </c>
      <c r="B238" s="13">
        <v>34</v>
      </c>
      <c r="C238" s="14">
        <f>'RMN-BRP'!B36</f>
        <v>460263.94999999995</v>
      </c>
      <c r="D238" s="9">
        <f>ROUNDDOWN(((('ASIG EXPERIENCIA'!C37)+(((AVANZADO/44)*B238)*1)/15)+(AVANZADOFIJO/44)*B238),0)</f>
        <v>93846</v>
      </c>
      <c r="E238" s="9">
        <f>ROUNDDOWN(((('ASIG EXPERIENCIA'!D37)+(((AVANZADO/44)*B238)*2)/15)+(AVANZADOFIJO/44)*B238),0)</f>
        <v>113898</v>
      </c>
      <c r="F238" s="9">
        <f>ROUNDDOWN(((('ASIG EXPERIENCIA'!E37)+(((AVANZADO/44)*B238)*3)/15)+(AVANZADOFIJO/44)*B238),0)</f>
        <v>133951</v>
      </c>
      <c r="G238" s="9">
        <f>ROUNDDOWN(((('ASIG EXPERIENCIA'!F37)+(((AVANZADO/44)*B238)*4)/15)+(AVANZADOFIJO/44)*B238),0)</f>
        <v>154003</v>
      </c>
      <c r="H238" s="9">
        <f>ROUNDDOWN(((('ASIG EXPERIENCIA'!G37)+(((AVANZADO/44)*B238)*5)/15)+(AVANZADOFIJO/44)*B238),0)</f>
        <v>174055</v>
      </c>
      <c r="I238" s="9">
        <f>ROUNDDOWN(((('ASIG EXPERIENCIA'!H37)+(((AVANZADO/44)*B238)*6)/15)+(AVANZADOFIJO/44)*B238),0)</f>
        <v>194106</v>
      </c>
      <c r="J238" s="9">
        <f>ROUNDDOWN(((('ASIG EXPERIENCIA'!I37)+(((AVANZADO/44)*B238)*7)/15)+(AVANZADOFIJO/44)*B238),0)</f>
        <v>214159</v>
      </c>
      <c r="K238" s="9">
        <f>ROUNDDOWN(((('ASIG EXPERIENCIA'!J37)+(((AVANZADO/44)*B238)*8)/15)+(AVANZADOFIJO/44)*B238),0)</f>
        <v>234211</v>
      </c>
      <c r="L238" s="9">
        <f>ROUNDDOWN(((('ASIG EXPERIENCIA'!K37)+(((AVANZADO/44)*B238)*9)/15)+(AVANZADOFIJO/44)*B238),0)</f>
        <v>254263</v>
      </c>
      <c r="M238" s="9">
        <f>ROUNDDOWN(((('ASIG EXPERIENCIA'!L37)+(((AVANZADO/44)*B238)*10)/15)+(AVANZADOFIJO/44)*B238),0)</f>
        <v>274316</v>
      </c>
      <c r="N238" s="9">
        <f>ROUNDDOWN(((('ASIG EXPERIENCIA'!M37)+(((AVANZADO/44)*B238)*11)/15)+(AVANZADOFIJO/44)*B238),0)</f>
        <v>294367</v>
      </c>
      <c r="O238" s="9">
        <f>ROUNDDOWN(((('ASIG EXPERIENCIA'!N37)+(((AVANZADO/44)*B238)*12)/15)+(AVANZADOFIJO/44)*B238),0)</f>
        <v>314419</v>
      </c>
      <c r="P238" s="9">
        <f>ROUNDDOWN(((('ASIG EXPERIENCIA'!O37)+(((AVANZADO/44)*B238)*13)/15)+(AVANZADOFIJO/44)*B238),0)</f>
        <v>334471</v>
      </c>
      <c r="Q238" s="9">
        <f>ROUNDDOWN(((('ASIG EXPERIENCIA'!P37)+(((AVANZADO/44)*B238)*14)/15)+(AVANZADOFIJO/44)*B238),0)</f>
        <v>354524</v>
      </c>
      <c r="R238" s="9">
        <f>ROUNDDOWN(((('ASIG EXPERIENCIA'!Q37)+(((AVANZADO/44)*B238)*15)/15)+(AVANZADOFIJO/44)*B238),0)</f>
        <v>374575</v>
      </c>
    </row>
    <row r="239" spans="1:18" ht="17.45" customHeight="1" thickBot="1" x14ac:dyDescent="0.3">
      <c r="A239" s="11" t="s">
        <v>9</v>
      </c>
      <c r="B239" s="13">
        <v>35</v>
      </c>
      <c r="C239" s="14">
        <f>'RMN-BRP'!B37</f>
        <v>473801.125</v>
      </c>
      <c r="D239" s="9">
        <f>ROUNDDOWN(((('ASIG EXPERIENCIA'!C38)+(((AVANZADO/44)*B239)*1)/15)+(AVANZADOFIJO/44)*B239),0)</f>
        <v>96607</v>
      </c>
      <c r="E239" s="9">
        <f>ROUNDDOWN(((('ASIG EXPERIENCIA'!D38)+(((AVANZADO/44)*B239)*2)/15)+(AVANZADOFIJO/44)*B239),0)</f>
        <v>117249</v>
      </c>
      <c r="F239" s="9">
        <f>ROUNDDOWN(((('ASIG EXPERIENCIA'!E38)+(((AVANZADO/44)*B239)*3)/15)+(AVANZADOFIJO/44)*B239),0)</f>
        <v>137890</v>
      </c>
      <c r="G239" s="9">
        <f>ROUNDDOWN(((('ASIG EXPERIENCIA'!F38)+(((AVANZADO/44)*B239)*4)/15)+(AVANZADOFIJO/44)*B239),0)</f>
        <v>158532</v>
      </c>
      <c r="H239" s="9">
        <f>ROUNDDOWN(((('ASIG EXPERIENCIA'!G38)+(((AVANZADO/44)*B239)*5)/15)+(AVANZADOFIJO/44)*B239),0)</f>
        <v>179174</v>
      </c>
      <c r="I239" s="9">
        <f>ROUNDDOWN(((('ASIG EXPERIENCIA'!H38)+(((AVANZADO/44)*B239)*6)/15)+(AVANZADOFIJO/44)*B239),0)</f>
        <v>199816</v>
      </c>
      <c r="J239" s="9">
        <f>ROUNDDOWN(((('ASIG EXPERIENCIA'!I38)+(((AVANZADO/44)*B239)*7)/15)+(AVANZADOFIJO/44)*B239),0)</f>
        <v>220457</v>
      </c>
      <c r="K239" s="9">
        <f>ROUNDDOWN(((('ASIG EXPERIENCIA'!J38)+(((AVANZADO/44)*B239)*8)/15)+(AVANZADOFIJO/44)*B239),0)</f>
        <v>241100</v>
      </c>
      <c r="L239" s="9">
        <f>ROUNDDOWN(((('ASIG EXPERIENCIA'!K38)+(((AVANZADO/44)*B239)*9)/15)+(AVANZADOFIJO/44)*B239),0)</f>
        <v>261742</v>
      </c>
      <c r="M239" s="9">
        <f>ROUNDDOWN(((('ASIG EXPERIENCIA'!L38)+(((AVANZADO/44)*B239)*10)/15)+(AVANZADOFIJO/44)*B239),0)</f>
        <v>282383</v>
      </c>
      <c r="N239" s="9">
        <f>ROUNDDOWN(((('ASIG EXPERIENCIA'!M38)+(((AVANZADO/44)*B239)*11)/15)+(AVANZADOFIJO/44)*B239),0)</f>
        <v>303025</v>
      </c>
      <c r="O239" s="9">
        <f>ROUNDDOWN(((('ASIG EXPERIENCIA'!N38)+(((AVANZADO/44)*B239)*12)/15)+(AVANZADOFIJO/44)*B239),0)</f>
        <v>323667</v>
      </c>
      <c r="P239" s="9">
        <f>ROUNDDOWN(((('ASIG EXPERIENCIA'!O38)+(((AVANZADO/44)*B239)*13)/15)+(AVANZADOFIJO/44)*B239),0)</f>
        <v>344309</v>
      </c>
      <c r="Q239" s="9">
        <f>ROUNDDOWN(((('ASIG EXPERIENCIA'!P38)+(((AVANZADO/44)*B239)*14)/15)+(AVANZADOFIJO/44)*B239),0)</f>
        <v>364950</v>
      </c>
      <c r="R239" s="9">
        <f>ROUNDDOWN(((('ASIG EXPERIENCIA'!Q38)+(((AVANZADO/44)*B239)*15)/15)+(AVANZADOFIJO/44)*B239),0)</f>
        <v>385592</v>
      </c>
    </row>
    <row r="240" spans="1:18" ht="17.45" customHeight="1" thickBot="1" x14ac:dyDescent="0.3">
      <c r="A240" s="11" t="s">
        <v>9</v>
      </c>
      <c r="B240" s="13">
        <v>36</v>
      </c>
      <c r="C240" s="14">
        <f>'RMN-BRP'!B38</f>
        <v>487338.3</v>
      </c>
      <c r="D240" s="9">
        <f>ROUNDDOWN(((('ASIG EXPERIENCIA'!C39)+(((AVANZADO/44)*B240)*1)/15)+(AVANZADOFIJO/44)*B240),0)</f>
        <v>99367</v>
      </c>
      <c r="E240" s="9">
        <f>ROUNDDOWN(((('ASIG EXPERIENCIA'!D39)+(((AVANZADO/44)*B240)*2)/15)+(AVANZADOFIJO/44)*B240),0)</f>
        <v>120599</v>
      </c>
      <c r="F240" s="9">
        <f>ROUNDDOWN(((('ASIG EXPERIENCIA'!E39)+(((AVANZADO/44)*B240)*3)/15)+(AVANZADOFIJO/44)*B240),0)</f>
        <v>141830</v>
      </c>
      <c r="G240" s="9">
        <f>ROUNDDOWN(((('ASIG EXPERIENCIA'!F39)+(((AVANZADO/44)*B240)*4)/15)+(AVANZADOFIJO/44)*B240),0)</f>
        <v>163062</v>
      </c>
      <c r="H240" s="9">
        <f>ROUNDDOWN(((('ASIG EXPERIENCIA'!G39)+(((AVANZADO/44)*B240)*5)/15)+(AVANZADOFIJO/44)*B240),0)</f>
        <v>184293</v>
      </c>
      <c r="I240" s="9">
        <f>ROUNDDOWN(((('ASIG EXPERIENCIA'!H39)+(((AVANZADO/44)*B240)*6)/15)+(AVANZADOFIJO/44)*B240),0)</f>
        <v>205525</v>
      </c>
      <c r="J240" s="9">
        <f>ROUNDDOWN(((('ASIG EXPERIENCIA'!I39)+(((AVANZADO/44)*B240)*7)/15)+(AVANZADOFIJO/44)*B240),0)</f>
        <v>226757</v>
      </c>
      <c r="K240" s="9">
        <f>ROUNDDOWN(((('ASIG EXPERIENCIA'!J39)+(((AVANZADO/44)*B240)*8)/15)+(AVANZADOFIJO/44)*B240),0)</f>
        <v>247988</v>
      </c>
      <c r="L240" s="9">
        <f>ROUNDDOWN(((('ASIG EXPERIENCIA'!K39)+(((AVANZADO/44)*B240)*9)/15)+(AVANZADOFIJO/44)*B240),0)</f>
        <v>269219</v>
      </c>
      <c r="M240" s="9">
        <f>ROUNDDOWN(((('ASIG EXPERIENCIA'!L39)+(((AVANZADO/44)*B240)*10)/15)+(AVANZADOFIJO/44)*B240),0)</f>
        <v>290452</v>
      </c>
      <c r="N240" s="9">
        <f>ROUNDDOWN(((('ASIG EXPERIENCIA'!M39)+(((AVANZADO/44)*B240)*11)/15)+(AVANZADOFIJO/44)*B240),0)</f>
        <v>311683</v>
      </c>
      <c r="O240" s="9">
        <f>ROUNDDOWN(((('ASIG EXPERIENCIA'!N39)+(((AVANZADO/44)*B240)*12)/15)+(AVANZADOFIJO/44)*B240),0)</f>
        <v>332915</v>
      </c>
      <c r="P240" s="9">
        <f>ROUNDDOWN(((('ASIG EXPERIENCIA'!O39)+(((AVANZADO/44)*B240)*13)/15)+(AVANZADOFIJO/44)*B240),0)</f>
        <v>354146</v>
      </c>
      <c r="Q240" s="9">
        <f>ROUNDDOWN(((('ASIG EXPERIENCIA'!P39)+(((AVANZADO/44)*B240)*14)/15)+(AVANZADOFIJO/44)*B240),0)</f>
        <v>375378</v>
      </c>
      <c r="R240" s="9">
        <f>ROUNDDOWN(((('ASIG EXPERIENCIA'!Q39)+(((AVANZADO/44)*B240)*15)/15)+(AVANZADOFIJO/44)*B240),0)</f>
        <v>396610</v>
      </c>
    </row>
    <row r="241" spans="1:18" ht="17.45" customHeight="1" thickBot="1" x14ac:dyDescent="0.3">
      <c r="A241" s="11" t="s">
        <v>9</v>
      </c>
      <c r="B241" s="13">
        <v>37</v>
      </c>
      <c r="C241" s="14">
        <f>'RMN-BRP'!B39</f>
        <v>500875.47499999998</v>
      </c>
      <c r="D241" s="9">
        <f>ROUNDDOWN(((('ASIG EXPERIENCIA'!C40)+(((AVANZADO/44)*B241)*1)/15)+(AVANZADOFIJO/44)*B241),0)</f>
        <v>102127</v>
      </c>
      <c r="E241" s="9">
        <f>ROUNDDOWN(((('ASIG EXPERIENCIA'!D40)+(((AVANZADO/44)*B241)*2)/15)+(AVANZADOFIJO/44)*B241),0)</f>
        <v>123948</v>
      </c>
      <c r="F241" s="9">
        <f>ROUNDDOWN(((('ASIG EXPERIENCIA'!E40)+(((AVANZADO/44)*B241)*3)/15)+(AVANZADOFIJO/44)*B241),0)</f>
        <v>145769</v>
      </c>
      <c r="G241" s="9">
        <f>ROUNDDOWN(((('ASIG EXPERIENCIA'!F40)+(((AVANZADO/44)*B241)*4)/15)+(AVANZADOFIJO/44)*B241),0)</f>
        <v>167592</v>
      </c>
      <c r="H241" s="9">
        <f>ROUNDDOWN(((('ASIG EXPERIENCIA'!G40)+(((AVANZADO/44)*B241)*5)/15)+(AVANZADOFIJO/44)*B241),0)</f>
        <v>189413</v>
      </c>
      <c r="I241" s="9">
        <f>ROUNDDOWN(((('ASIG EXPERIENCIA'!H40)+(((AVANZADO/44)*B241)*6)/15)+(AVANZADOFIJO/44)*B241),0)</f>
        <v>211234</v>
      </c>
      <c r="J241" s="9">
        <f>ROUNDDOWN(((('ASIG EXPERIENCIA'!I40)+(((AVANZADO/44)*B241)*7)/15)+(AVANZADOFIJO/44)*B241),0)</f>
        <v>233055</v>
      </c>
      <c r="K241" s="9">
        <f>ROUNDDOWN(((('ASIG EXPERIENCIA'!J40)+(((AVANZADO/44)*B241)*8)/15)+(AVANZADOFIJO/44)*B241),0)</f>
        <v>254877</v>
      </c>
      <c r="L241" s="9">
        <f>ROUNDDOWN(((('ASIG EXPERIENCIA'!K40)+(((AVANZADO/44)*B241)*9)/15)+(AVANZADOFIJO/44)*B241),0)</f>
        <v>276698</v>
      </c>
      <c r="M241" s="9">
        <f>ROUNDDOWN(((('ASIG EXPERIENCIA'!L40)+(((AVANZADO/44)*B241)*10)/15)+(AVANZADOFIJO/44)*B241),0)</f>
        <v>298519</v>
      </c>
      <c r="N241" s="9">
        <f>ROUNDDOWN(((('ASIG EXPERIENCIA'!M40)+(((AVANZADO/44)*B241)*11)/15)+(AVANZADOFIJO/44)*B241),0)</f>
        <v>320341</v>
      </c>
      <c r="O241" s="9">
        <f>ROUNDDOWN(((('ASIG EXPERIENCIA'!N40)+(((AVANZADO/44)*B241)*12)/15)+(AVANZADOFIJO/44)*B241),0)</f>
        <v>342162</v>
      </c>
      <c r="P241" s="9">
        <f>ROUNDDOWN(((('ASIG EXPERIENCIA'!O40)+(((AVANZADO/44)*B241)*13)/15)+(AVANZADOFIJO/44)*B241),0)</f>
        <v>363984</v>
      </c>
      <c r="Q241" s="9">
        <f>ROUNDDOWN(((('ASIG EXPERIENCIA'!P40)+(((AVANZADO/44)*B241)*14)/15)+(AVANZADOFIJO/44)*B241),0)</f>
        <v>385805</v>
      </c>
      <c r="R241" s="9">
        <f>ROUNDDOWN(((('ASIG EXPERIENCIA'!Q40)+(((AVANZADO/44)*B241)*15)/15)+(AVANZADOFIJO/44)*B241),0)</f>
        <v>407626</v>
      </c>
    </row>
    <row r="242" spans="1:18" ht="17.45" customHeight="1" thickBot="1" x14ac:dyDescent="0.3">
      <c r="A242" s="11" t="s">
        <v>9</v>
      </c>
      <c r="B242" s="13">
        <v>38</v>
      </c>
      <c r="C242" s="14">
        <f>'RMN-BRP'!B40</f>
        <v>514412.64999999997</v>
      </c>
      <c r="D242" s="9">
        <f>ROUNDDOWN(((('ASIG EXPERIENCIA'!C41)+(((AVANZADO/44)*B242)*1)/15)+(AVANZADOFIJO/44)*B242),0)</f>
        <v>104888</v>
      </c>
      <c r="E242" s="9">
        <f>ROUNDDOWN(((('ASIG EXPERIENCIA'!D41)+(((AVANZADO/44)*B242)*2)/15)+(AVANZADOFIJO/44)*B242),0)</f>
        <v>127299</v>
      </c>
      <c r="F242" s="9">
        <f>ROUNDDOWN(((('ASIG EXPERIENCIA'!E41)+(((AVANZADO/44)*B242)*3)/15)+(AVANZADOFIJO/44)*B242),0)</f>
        <v>149710</v>
      </c>
      <c r="G242" s="9">
        <f>ROUNDDOWN(((('ASIG EXPERIENCIA'!F41)+(((AVANZADO/44)*B242)*4)/15)+(AVANZADOFIJO/44)*B242),0)</f>
        <v>172120</v>
      </c>
      <c r="H242" s="9">
        <f>ROUNDDOWN(((('ASIG EXPERIENCIA'!G41)+(((AVANZADO/44)*B242)*5)/15)+(AVANZADOFIJO/44)*B242),0)</f>
        <v>194531</v>
      </c>
      <c r="I242" s="9">
        <f>ROUNDDOWN(((('ASIG EXPERIENCIA'!H41)+(((AVANZADO/44)*B242)*6)/15)+(AVANZADOFIJO/44)*B242),0)</f>
        <v>216943</v>
      </c>
      <c r="J242" s="9">
        <f>ROUNDDOWN(((('ASIG EXPERIENCIA'!I41)+(((AVANZADO/44)*B242)*7)/15)+(AVANZADOFIJO/44)*B242),0)</f>
        <v>239354</v>
      </c>
      <c r="K242" s="9">
        <f>ROUNDDOWN(((('ASIG EXPERIENCIA'!J41)+(((AVANZADO/44)*B242)*8)/15)+(AVANZADOFIJO/44)*B242),0)</f>
        <v>261765</v>
      </c>
      <c r="L242" s="9">
        <f>ROUNDDOWN(((('ASIG EXPERIENCIA'!K41)+(((AVANZADO/44)*B242)*9)/15)+(AVANZADOFIJO/44)*B242),0)</f>
        <v>284176</v>
      </c>
      <c r="M242" s="9">
        <f>ROUNDDOWN(((('ASIG EXPERIENCIA'!L41)+(((AVANZADO/44)*B242)*10)/15)+(AVANZADOFIJO/44)*B242),0)</f>
        <v>306587</v>
      </c>
      <c r="N242" s="9">
        <f>ROUNDDOWN(((('ASIG EXPERIENCIA'!M41)+(((AVANZADO/44)*B242)*11)/15)+(AVANZADOFIJO/44)*B242),0)</f>
        <v>328999</v>
      </c>
      <c r="O242" s="9">
        <f>ROUNDDOWN(((('ASIG EXPERIENCIA'!N41)+(((AVANZADO/44)*B242)*12)/15)+(AVANZADOFIJO/44)*B242),0)</f>
        <v>351410</v>
      </c>
      <c r="P242" s="9">
        <f>ROUNDDOWN(((('ASIG EXPERIENCIA'!O41)+(((AVANZADO/44)*B242)*13)/15)+(AVANZADOFIJO/44)*B242),0)</f>
        <v>373821</v>
      </c>
      <c r="Q242" s="9">
        <f>ROUNDDOWN(((('ASIG EXPERIENCIA'!P41)+(((AVANZADO/44)*B242)*14)/15)+(AVANZADOFIJO/44)*B242),0)</f>
        <v>396232</v>
      </c>
      <c r="R242" s="9">
        <f>ROUNDDOWN(((('ASIG EXPERIENCIA'!Q41)+(((AVANZADO/44)*B242)*15)/15)+(AVANZADOFIJO/44)*B242),0)</f>
        <v>418644</v>
      </c>
    </row>
    <row r="243" spans="1:18" ht="17.45" customHeight="1" thickBot="1" x14ac:dyDescent="0.3">
      <c r="A243" s="11" t="s">
        <v>9</v>
      </c>
      <c r="B243" s="13">
        <v>39</v>
      </c>
      <c r="C243" s="14">
        <f>'RMN-BRP'!B41</f>
        <v>527949.82499999995</v>
      </c>
      <c r="D243" s="9">
        <f>ROUNDDOWN(((('ASIG EXPERIENCIA'!C42)+(((AVANZADO/44)*B243)*1)/15)+(AVANZADOFIJO/44)*B243),0)</f>
        <v>107647</v>
      </c>
      <c r="E243" s="9">
        <f>ROUNDDOWN(((('ASIG EXPERIENCIA'!D42)+(((AVANZADO/44)*B243)*2)/15)+(AVANZADOFIJO/44)*B243),0)</f>
        <v>130648</v>
      </c>
      <c r="F243" s="9">
        <f>ROUNDDOWN(((('ASIG EXPERIENCIA'!E42)+(((AVANZADO/44)*B243)*3)/15)+(AVANZADOFIJO/44)*B243),0)</f>
        <v>153650</v>
      </c>
      <c r="G243" s="9">
        <f>ROUNDDOWN(((('ASIG EXPERIENCIA'!F42)+(((AVANZADO/44)*B243)*4)/15)+(AVANZADOFIJO/44)*B243),0)</f>
        <v>176650</v>
      </c>
      <c r="H243" s="9">
        <f>ROUNDDOWN(((('ASIG EXPERIENCIA'!G42)+(((AVANZADO/44)*B243)*5)/15)+(AVANZADOFIJO/44)*B243),0)</f>
        <v>199651</v>
      </c>
      <c r="I243" s="9">
        <f>ROUNDDOWN(((('ASIG EXPERIENCIA'!H42)+(((AVANZADO/44)*B243)*6)/15)+(AVANZADOFIJO/44)*B243),0)</f>
        <v>222652</v>
      </c>
      <c r="J243" s="9">
        <f>ROUNDDOWN(((('ASIG EXPERIENCIA'!I42)+(((AVANZADO/44)*B243)*7)/15)+(AVANZADOFIJO/44)*B243),0)</f>
        <v>245653</v>
      </c>
      <c r="K243" s="9">
        <f>ROUNDDOWN(((('ASIG EXPERIENCIA'!J42)+(((AVANZADO/44)*B243)*8)/15)+(AVANZADOFIJO/44)*B243),0)</f>
        <v>268654</v>
      </c>
      <c r="L243" s="9">
        <f>ROUNDDOWN(((('ASIG EXPERIENCIA'!K42)+(((AVANZADO/44)*B243)*9)/15)+(AVANZADOFIJO/44)*B243),0)</f>
        <v>291655</v>
      </c>
      <c r="M243" s="9">
        <f>ROUNDDOWN(((('ASIG EXPERIENCIA'!L42)+(((AVANZADO/44)*B243)*10)/15)+(AVANZADOFIJO/44)*B243),0)</f>
        <v>314656</v>
      </c>
      <c r="N243" s="9">
        <f>ROUNDDOWN(((('ASIG EXPERIENCIA'!M42)+(((AVANZADO/44)*B243)*11)/15)+(AVANZADOFIJO/44)*B243),0)</f>
        <v>337656</v>
      </c>
      <c r="O243" s="9">
        <f>ROUNDDOWN(((('ASIG EXPERIENCIA'!N42)+(((AVANZADO/44)*B243)*12)/15)+(AVANZADOFIJO/44)*B243),0)</f>
        <v>360657</v>
      </c>
      <c r="P243" s="9">
        <f>ROUNDDOWN(((('ASIG EXPERIENCIA'!O42)+(((AVANZADO/44)*B243)*13)/15)+(AVANZADOFIJO/44)*B243),0)</f>
        <v>383659</v>
      </c>
      <c r="Q243" s="9">
        <f>ROUNDDOWN(((('ASIG EXPERIENCIA'!P42)+(((AVANZADO/44)*B243)*14)/15)+(AVANZADOFIJO/44)*B243),0)</f>
        <v>406660</v>
      </c>
      <c r="R243" s="9">
        <f>ROUNDDOWN(((('ASIG EXPERIENCIA'!Q42)+(((AVANZADO/44)*B243)*15)/15)+(AVANZADOFIJO/44)*B243),0)</f>
        <v>429660</v>
      </c>
    </row>
    <row r="244" spans="1:18" ht="17.45" customHeight="1" thickBot="1" x14ac:dyDescent="0.3">
      <c r="A244" s="11" t="s">
        <v>9</v>
      </c>
      <c r="B244" s="13">
        <v>40</v>
      </c>
      <c r="C244" s="14">
        <f>'RMN-BRP'!B42</f>
        <v>541487</v>
      </c>
      <c r="D244" s="9">
        <f>ROUNDDOWN(((('ASIG EXPERIENCIA'!C43)+(((AVANZADO/44)*B244)*1)/15)+(AVANZADOFIJO/44)*B244),0)</f>
        <v>110408</v>
      </c>
      <c r="E244" s="9">
        <f>ROUNDDOWN(((('ASIG EXPERIENCIA'!D43)+(((AVANZADO/44)*B244)*2)/15)+(AVANZADOFIJO/44)*B244),0)</f>
        <v>133998</v>
      </c>
      <c r="F244" s="9">
        <f>ROUNDDOWN(((('ASIG EXPERIENCIA'!E43)+(((AVANZADO/44)*B244)*3)/15)+(AVANZADOFIJO/44)*B244),0)</f>
        <v>157589</v>
      </c>
      <c r="G244" s="9">
        <f>ROUNDDOWN(((('ASIG EXPERIENCIA'!F43)+(((AVANZADO/44)*B244)*4)/15)+(AVANZADOFIJO/44)*B244),0)</f>
        <v>181179</v>
      </c>
      <c r="H244" s="9">
        <f>ROUNDDOWN(((('ASIG EXPERIENCIA'!G43)+(((AVANZADO/44)*B244)*5)/15)+(AVANZADOFIJO/44)*B244),0)</f>
        <v>204771</v>
      </c>
      <c r="I244" s="9">
        <f>ROUNDDOWN(((('ASIG EXPERIENCIA'!H43)+(((AVANZADO/44)*B244)*6)/15)+(AVANZADOFIJO/44)*B244),0)</f>
        <v>228361</v>
      </c>
      <c r="J244" s="9">
        <f>ROUNDDOWN(((('ASIG EXPERIENCIA'!I43)+(((AVANZADO/44)*B244)*7)/15)+(AVANZADOFIJO/44)*B244),0)</f>
        <v>251952</v>
      </c>
      <c r="K244" s="9">
        <f>ROUNDDOWN(((('ASIG EXPERIENCIA'!J43)+(((AVANZADO/44)*B244)*8)/15)+(AVANZADOFIJO/44)*B244),0)</f>
        <v>275542</v>
      </c>
      <c r="L244" s="9">
        <f>ROUNDDOWN(((('ASIG EXPERIENCIA'!K43)+(((AVANZADO/44)*B244)*9)/15)+(AVANZADOFIJO/44)*B244),0)</f>
        <v>299133</v>
      </c>
      <c r="M244" s="9">
        <f>ROUNDDOWN(((('ASIG EXPERIENCIA'!L43)+(((AVANZADO/44)*B244)*10)/15)+(AVANZADOFIJO/44)*B244),0)</f>
        <v>322723</v>
      </c>
      <c r="N244" s="9">
        <f>ROUNDDOWN(((('ASIG EXPERIENCIA'!M43)+(((AVANZADO/44)*B244)*11)/15)+(AVANZADOFIJO/44)*B244),0)</f>
        <v>346315</v>
      </c>
      <c r="O244" s="9">
        <f>ROUNDDOWN(((('ASIG EXPERIENCIA'!N43)+(((AVANZADO/44)*B244)*12)/15)+(AVANZADOFIJO/44)*B244),0)</f>
        <v>369905</v>
      </c>
      <c r="P244" s="9">
        <f>ROUNDDOWN(((('ASIG EXPERIENCIA'!O43)+(((AVANZADO/44)*B244)*13)/15)+(AVANZADOFIJO/44)*B244),0)</f>
        <v>393496</v>
      </c>
      <c r="Q244" s="9">
        <f>ROUNDDOWN(((('ASIG EXPERIENCIA'!P43)+(((AVANZADO/44)*B244)*14)/15)+(AVANZADOFIJO/44)*B244),0)</f>
        <v>417086</v>
      </c>
      <c r="R244" s="9">
        <f>ROUNDDOWN(((('ASIG EXPERIENCIA'!Q43)+(((AVANZADO/44)*B244)*15)/15)+(AVANZADOFIJO/44)*B244),0)</f>
        <v>440677</v>
      </c>
    </row>
    <row r="245" spans="1:18" ht="17.45" customHeight="1" thickBot="1" x14ac:dyDescent="0.3">
      <c r="A245" s="11" t="s">
        <v>9</v>
      </c>
      <c r="B245" s="13">
        <v>41</v>
      </c>
      <c r="C245" s="14">
        <f>'RMN-BRP'!B43</f>
        <v>555024.17499999993</v>
      </c>
      <c r="D245" s="9">
        <f>ROUNDDOWN(((('ASIG EXPERIENCIA'!C44)+(((AVANZADO/44)*B245)*1)/15)+(AVANZADOFIJO/44)*B245),0)</f>
        <v>113168</v>
      </c>
      <c r="E245" s="9">
        <f>ROUNDDOWN(((('ASIG EXPERIENCIA'!D44)+(((AVANZADO/44)*B245)*2)/15)+(AVANZADOFIJO/44)*B245),0)</f>
        <v>137349</v>
      </c>
      <c r="F245" s="9">
        <f>ROUNDDOWN(((('ASIG EXPERIENCIA'!E44)+(((AVANZADO/44)*B245)*3)/15)+(AVANZADOFIJO/44)*B245),0)</f>
        <v>161529</v>
      </c>
      <c r="G245" s="9">
        <f>ROUNDDOWN(((('ASIG EXPERIENCIA'!F44)+(((AVANZADO/44)*B245)*4)/15)+(AVANZADOFIJO/44)*B245),0)</f>
        <v>185709</v>
      </c>
      <c r="H245" s="9">
        <f>ROUNDDOWN(((('ASIG EXPERIENCIA'!G44)+(((AVANZADO/44)*B245)*5)/15)+(AVANZADOFIJO/44)*B245),0)</f>
        <v>209890</v>
      </c>
      <c r="I245" s="9">
        <f>ROUNDDOWN(((('ASIG EXPERIENCIA'!H44)+(((AVANZADO/44)*B245)*6)/15)+(AVANZADOFIJO/44)*B245),0)</f>
        <v>234070</v>
      </c>
      <c r="J245" s="9">
        <f>ROUNDDOWN(((('ASIG EXPERIENCIA'!I44)+(((AVANZADO/44)*B245)*7)/15)+(AVANZADOFIJO/44)*B245),0)</f>
        <v>258250</v>
      </c>
      <c r="K245" s="9">
        <f>ROUNDDOWN(((('ASIG EXPERIENCIA'!J44)+(((AVANZADO/44)*B245)*8)/15)+(AVANZADOFIJO/44)*B245),0)</f>
        <v>282431</v>
      </c>
      <c r="L245" s="9">
        <f>ROUNDDOWN(((('ASIG EXPERIENCIA'!K44)+(((AVANZADO/44)*B245)*9)/15)+(AVANZADOFIJO/44)*B245),0)</f>
        <v>306612</v>
      </c>
      <c r="M245" s="9">
        <f>ROUNDDOWN(((('ASIG EXPERIENCIA'!L44)+(((AVANZADO/44)*B245)*10)/15)+(AVANZADOFIJO/44)*B245),0)</f>
        <v>330792</v>
      </c>
      <c r="N245" s="9">
        <f>ROUNDDOWN(((('ASIG EXPERIENCIA'!M44)+(((AVANZADO/44)*B245)*11)/15)+(AVANZADOFIJO/44)*B245),0)</f>
        <v>354972</v>
      </c>
      <c r="O245" s="9">
        <f>ROUNDDOWN(((('ASIG EXPERIENCIA'!N44)+(((AVANZADO/44)*B245)*12)/15)+(AVANZADOFIJO/44)*B245),0)</f>
        <v>379153</v>
      </c>
      <c r="P245" s="9">
        <f>ROUNDDOWN(((('ASIG EXPERIENCIA'!O44)+(((AVANZADO/44)*B245)*13)/15)+(AVANZADOFIJO/44)*B245),0)</f>
        <v>403333</v>
      </c>
      <c r="Q245" s="9">
        <f>ROUNDDOWN(((('ASIG EXPERIENCIA'!P44)+(((AVANZADO/44)*B245)*14)/15)+(AVANZADOFIJO/44)*B245),0)</f>
        <v>427513</v>
      </c>
      <c r="R245" s="9">
        <f>ROUNDDOWN(((('ASIG EXPERIENCIA'!Q44)+(((AVANZADO/44)*B245)*15)/15)+(AVANZADOFIJO/44)*B245),0)</f>
        <v>451695</v>
      </c>
    </row>
    <row r="246" spans="1:18" ht="17.45" customHeight="1" thickBot="1" x14ac:dyDescent="0.3">
      <c r="A246" s="11" t="s">
        <v>9</v>
      </c>
      <c r="B246" s="13">
        <v>42</v>
      </c>
      <c r="C246" s="14">
        <f>'RMN-BRP'!B44</f>
        <v>568561.35</v>
      </c>
      <c r="D246" s="9">
        <f>ROUNDDOWN(((('ASIG EXPERIENCIA'!C45)+(((AVANZADO/44)*B246)*1)/15)+(AVANZADOFIJO/44)*B246),0)</f>
        <v>115928</v>
      </c>
      <c r="E246" s="9">
        <f>ROUNDDOWN(((('ASIG EXPERIENCIA'!D45)+(((AVANZADO/44)*B246)*2)/15)+(AVANZADOFIJO/44)*B246),0)</f>
        <v>140698</v>
      </c>
      <c r="F246" s="9">
        <f>ROUNDDOWN(((('ASIG EXPERIENCIA'!E45)+(((AVANZADO/44)*B246)*3)/15)+(AVANZADOFIJO/44)*B246),0)</f>
        <v>165469</v>
      </c>
      <c r="G246" s="9">
        <f>ROUNDDOWN(((('ASIG EXPERIENCIA'!F45)+(((AVANZADO/44)*B246)*4)/15)+(AVANZADOFIJO/44)*B246),0)</f>
        <v>190239</v>
      </c>
      <c r="H246" s="9">
        <f>ROUNDDOWN(((('ASIG EXPERIENCIA'!G45)+(((AVANZADO/44)*B246)*5)/15)+(AVANZADOFIJO/44)*B246),0)</f>
        <v>215009</v>
      </c>
      <c r="I246" s="9">
        <f>ROUNDDOWN(((('ASIG EXPERIENCIA'!H45)+(((AVANZADO/44)*B246)*6)/15)+(AVANZADOFIJO/44)*B246),0)</f>
        <v>239779</v>
      </c>
      <c r="J246" s="9">
        <f>ROUNDDOWN(((('ASIG EXPERIENCIA'!I45)+(((AVANZADO/44)*B246)*7)/15)+(AVANZADOFIJO/44)*B246),0)</f>
        <v>264549</v>
      </c>
      <c r="K246" s="9">
        <f>ROUNDDOWN(((('ASIG EXPERIENCIA'!J45)+(((AVANZADO/44)*B246)*8)/15)+(AVANZADOFIJO/44)*B246),0)</f>
        <v>289320</v>
      </c>
      <c r="L246" s="9">
        <f>ROUNDDOWN(((('ASIG EXPERIENCIA'!K45)+(((AVANZADO/44)*B246)*9)/15)+(AVANZADOFIJO/44)*B246),0)</f>
        <v>314090</v>
      </c>
      <c r="M246" s="9">
        <f>ROUNDDOWN(((('ASIG EXPERIENCIA'!L45)+(((AVANZADO/44)*B246)*10)/15)+(AVANZADOFIJO/44)*B246),0)</f>
        <v>338860</v>
      </c>
      <c r="N246" s="9">
        <f>ROUNDDOWN(((('ASIG EXPERIENCIA'!M45)+(((AVANZADO/44)*B246)*11)/15)+(AVANZADOFIJO/44)*B246),0)</f>
        <v>363630</v>
      </c>
      <c r="O246" s="9">
        <f>ROUNDDOWN(((('ASIG EXPERIENCIA'!N45)+(((AVANZADO/44)*B246)*12)/15)+(AVANZADOFIJO/44)*B246),0)</f>
        <v>388401</v>
      </c>
      <c r="P246" s="9">
        <f>ROUNDDOWN(((('ASIG EXPERIENCIA'!O45)+(((AVANZADO/44)*B246)*13)/15)+(AVANZADOFIJO/44)*B246),0)</f>
        <v>413171</v>
      </c>
      <c r="Q246" s="9">
        <f>ROUNDDOWN(((('ASIG EXPERIENCIA'!P45)+(((AVANZADO/44)*B246)*14)/15)+(AVANZADOFIJO/44)*B246),0)</f>
        <v>437941</v>
      </c>
      <c r="R246" s="9">
        <f>ROUNDDOWN(((('ASIG EXPERIENCIA'!Q45)+(((AVANZADO/44)*B246)*15)/15)+(AVANZADOFIJO/44)*B246),0)</f>
        <v>462711</v>
      </c>
    </row>
    <row r="247" spans="1:18" ht="17.45" customHeight="1" thickBot="1" x14ac:dyDescent="0.3">
      <c r="A247" s="11" t="s">
        <v>9</v>
      </c>
      <c r="B247" s="13">
        <v>43</v>
      </c>
      <c r="C247" s="14">
        <f>'RMN-BRP'!B45</f>
        <v>582098.52500000002</v>
      </c>
      <c r="D247" s="9">
        <f>ROUNDDOWN(((('ASIG EXPERIENCIA'!C46)+(((AVANZADO/44)*B247)*1)/15)+(AVANZADOFIJO/44)*B247),0)</f>
        <v>118688</v>
      </c>
      <c r="E247" s="9">
        <f>ROUNDDOWN(((('ASIG EXPERIENCIA'!D46)+(((AVANZADO/44)*B247)*2)/15)+(AVANZADOFIJO/44)*B247),0)</f>
        <v>144048</v>
      </c>
      <c r="F247" s="9">
        <f>ROUNDDOWN(((('ASIG EXPERIENCIA'!E46)+(((AVANZADO/44)*B247)*3)/15)+(AVANZADOFIJO/44)*B247),0)</f>
        <v>169408</v>
      </c>
      <c r="G247" s="9">
        <f>ROUNDDOWN(((('ASIG EXPERIENCIA'!F46)+(((AVANZADO/44)*B247)*4)/15)+(AVANZADOFIJO/44)*B247),0)</f>
        <v>194768</v>
      </c>
      <c r="H247" s="9">
        <f>ROUNDDOWN(((('ASIG EXPERIENCIA'!G46)+(((AVANZADO/44)*B247)*5)/15)+(AVANZADOFIJO/44)*B247),0)</f>
        <v>220128</v>
      </c>
      <c r="I247" s="9">
        <f>ROUNDDOWN(((('ASIG EXPERIENCIA'!H46)+(((AVANZADO/44)*B247)*6)/15)+(AVANZADOFIJO/44)*B247),0)</f>
        <v>245488</v>
      </c>
      <c r="J247" s="9">
        <f>ROUNDDOWN(((('ASIG EXPERIENCIA'!I46)+(((AVANZADO/44)*B247)*7)/15)+(AVANZADOFIJO/44)*B247),0)</f>
        <v>270849</v>
      </c>
      <c r="K247" s="9">
        <f>ROUNDDOWN(((('ASIG EXPERIENCIA'!J46)+(((AVANZADO/44)*B247)*8)/15)+(AVANZADOFIJO/44)*B247),0)</f>
        <v>296209</v>
      </c>
      <c r="L247" s="9">
        <f>ROUNDDOWN(((('ASIG EXPERIENCIA'!K46)+(((AVANZADO/44)*B247)*9)/15)+(AVANZADOFIJO/44)*B247),0)</f>
        <v>321568</v>
      </c>
      <c r="M247" s="9">
        <f>ROUNDDOWN(((('ASIG EXPERIENCIA'!L46)+(((AVANZADO/44)*B247)*10)/15)+(AVANZADOFIJO/44)*B247),0)</f>
        <v>346928</v>
      </c>
      <c r="N247" s="9">
        <f>ROUNDDOWN(((('ASIG EXPERIENCIA'!M46)+(((AVANZADO/44)*B247)*11)/15)+(AVANZADOFIJO/44)*B247),0)</f>
        <v>372288</v>
      </c>
      <c r="O247" s="9">
        <f>ROUNDDOWN(((('ASIG EXPERIENCIA'!N46)+(((AVANZADO/44)*B247)*12)/15)+(AVANZADOFIJO/44)*B247),0)</f>
        <v>397648</v>
      </c>
      <c r="P247" s="9">
        <f>ROUNDDOWN(((('ASIG EXPERIENCIA'!O46)+(((AVANZADO/44)*B247)*13)/15)+(AVANZADOFIJO/44)*B247),0)</f>
        <v>423008</v>
      </c>
      <c r="Q247" s="9">
        <f>ROUNDDOWN(((('ASIG EXPERIENCIA'!P46)+(((AVANZADO/44)*B247)*14)/15)+(AVANZADOFIJO/44)*B247),0)</f>
        <v>448368</v>
      </c>
      <c r="R247" s="9">
        <f>ROUNDDOWN(((('ASIG EXPERIENCIA'!Q46)+(((AVANZADO/44)*B247)*15)/15)+(AVANZADOFIJO/44)*B247),0)</f>
        <v>473728</v>
      </c>
    </row>
    <row r="248" spans="1:18" ht="17.45" customHeight="1" thickBot="1" x14ac:dyDescent="0.3">
      <c r="A248" s="11" t="s">
        <v>9</v>
      </c>
      <c r="B248" s="15">
        <v>44</v>
      </c>
      <c r="C248" s="16">
        <f>'RMN-BRP'!B46</f>
        <v>595635.69999999995</v>
      </c>
      <c r="D248" s="9">
        <f>ROUNDDOWN(((('ASIG EXPERIENCIA'!C47)+(((AVANZADO/44)*B248)*1)/15)+(AVANZADOFIJO/44)*B248),0)</f>
        <v>121449</v>
      </c>
      <c r="E248" s="9">
        <f>ROUNDDOWN(((('ASIG EXPERIENCIA'!D47)+(((AVANZADO/44)*B248)*2)/15)+(AVANZADOFIJO/44)*B248),0)</f>
        <v>147399</v>
      </c>
      <c r="F248" s="9">
        <f>ROUNDDOWN(((('ASIG EXPERIENCIA'!E47)+(((AVANZADO/44)*B248)*3)/15)+(AVANZADOFIJO/44)*B248),0)</f>
        <v>173348</v>
      </c>
      <c r="G248" s="9">
        <f>ROUNDDOWN(((('ASIG EXPERIENCIA'!F47)+(((AVANZADO/44)*B248)*4)/15)+(AVANZADOFIJO/44)*B248),0)</f>
        <v>199298</v>
      </c>
      <c r="H248" s="9">
        <f>ROUNDDOWN(((('ASIG EXPERIENCIA'!G47)+(((AVANZADO/44)*B248)*5)/15)+(AVANZADOFIJO/44)*B248),0)</f>
        <v>225248</v>
      </c>
      <c r="I248" s="9">
        <f>ROUNDDOWN(((('ASIG EXPERIENCIA'!H47)+(((AVANZADO/44)*B248)*6)/15)+(AVANZADOFIJO/44)*B248),0)</f>
        <v>251197</v>
      </c>
      <c r="J248" s="9">
        <f>ROUNDDOWN(((('ASIG EXPERIENCIA'!I47)+(((AVANZADO/44)*B248)*7)/15)+(AVANZADOFIJO/44)*B248),0)</f>
        <v>277147</v>
      </c>
      <c r="K248" s="9">
        <f>ROUNDDOWN(((('ASIG EXPERIENCIA'!J47)+(((AVANZADO/44)*B248)*8)/15)+(AVANZADOFIJO/44)*B248),0)</f>
        <v>303097</v>
      </c>
      <c r="L248" s="9">
        <f>ROUNDDOWN(((('ASIG EXPERIENCIA'!K47)+(((AVANZADO/44)*B248)*9)/15)+(AVANZADOFIJO/44)*B248),0)</f>
        <v>329046</v>
      </c>
      <c r="M248" s="9">
        <f>ROUNDDOWN(((('ASIG EXPERIENCIA'!L47)+(((AVANZADO/44)*B248)*10)/15)+(AVANZADOFIJO/44)*B248),0)</f>
        <v>354996</v>
      </c>
      <c r="N248" s="9">
        <f>ROUNDDOWN(((('ASIG EXPERIENCIA'!M47)+(((AVANZADO/44)*B248)*11)/15)+(AVANZADOFIJO/44)*B248),0)</f>
        <v>380946</v>
      </c>
      <c r="O248" s="9">
        <f>ROUNDDOWN(((('ASIG EXPERIENCIA'!N47)+(((AVANZADO/44)*B248)*12)/15)+(AVANZADOFIJO/44)*B248),0)</f>
        <v>406895</v>
      </c>
      <c r="P248" s="9">
        <f>ROUNDDOWN(((('ASIG EXPERIENCIA'!O47)+(((AVANZADO/44)*B248)*13)/15)+(AVANZADOFIJO/44)*B248),0)</f>
        <v>432846</v>
      </c>
      <c r="Q248" s="9">
        <f>ROUNDDOWN(((('ASIG EXPERIENCIA'!P47)+(((AVANZADO/44)*B248)*14)/15)+(AVANZADOFIJO/44)*B248),0)</f>
        <v>458796</v>
      </c>
      <c r="R248" s="9">
        <f>ROUNDDOWN(((('ASIG EXPERIENCIA'!Q47)+(((AVANZADO/44)*B248)*15)/15)+(AVANZADOFIJO/44)*B248),0)</f>
        <v>484745</v>
      </c>
    </row>
    <row r="249" spans="1:18" ht="17.45" customHeight="1" x14ac:dyDescent="0.25">
      <c r="A249" s="29"/>
      <c r="B249" s="29"/>
      <c r="C249" s="30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</row>
    <row r="250" spans="1:18" ht="17.45" customHeight="1" x14ac:dyDescent="0.25">
      <c r="A250" s="29"/>
      <c r="B250" s="29"/>
      <c r="C250" s="30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pans="1:18" ht="17.45" customHeight="1" thickBot="1" x14ac:dyDescent="0.3">
      <c r="A251" s="29"/>
      <c r="B251" s="29"/>
      <c r="C251" s="30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</row>
    <row r="252" spans="1:18" ht="16.5" thickBot="1" x14ac:dyDescent="0.3">
      <c r="B252" s="5"/>
      <c r="C252" s="5"/>
      <c r="D252" s="146" t="s">
        <v>72</v>
      </c>
      <c r="E252" s="147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</row>
    <row r="253" spans="1:18" ht="15.75" thickBot="1" x14ac:dyDescent="0.3">
      <c r="B253" s="5"/>
      <c r="C253" s="5"/>
      <c r="D253" s="141" t="s">
        <v>5</v>
      </c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3"/>
    </row>
    <row r="254" spans="1:18" ht="16.899999999999999" customHeight="1" thickBot="1" x14ac:dyDescent="0.3">
      <c r="A254" s="26" t="s">
        <v>6</v>
      </c>
      <c r="B254" s="144" t="s">
        <v>0</v>
      </c>
      <c r="C254" s="145"/>
      <c r="D254" s="17">
        <v>1</v>
      </c>
      <c r="E254" s="18">
        <v>2</v>
      </c>
      <c r="F254" s="19">
        <v>3</v>
      </c>
      <c r="G254" s="19">
        <v>4</v>
      </c>
      <c r="H254" s="19">
        <v>5</v>
      </c>
      <c r="I254" s="19">
        <v>6</v>
      </c>
      <c r="J254" s="19">
        <v>7</v>
      </c>
      <c r="K254" s="19">
        <v>8</v>
      </c>
      <c r="L254" s="19">
        <v>9</v>
      </c>
      <c r="M254" s="19">
        <v>10</v>
      </c>
      <c r="N254" s="19">
        <v>11</v>
      </c>
      <c r="O254" s="19">
        <v>12</v>
      </c>
      <c r="P254" s="19">
        <v>13</v>
      </c>
      <c r="Q254" s="19">
        <v>14</v>
      </c>
      <c r="R254" s="20">
        <v>15</v>
      </c>
    </row>
    <row r="255" spans="1:18" ht="16.899999999999999" customHeight="1" thickBot="1" x14ac:dyDescent="0.3">
      <c r="A255" s="11" t="s">
        <v>9</v>
      </c>
      <c r="B255" s="11">
        <v>1</v>
      </c>
      <c r="C255" s="12">
        <f>'RMN-BRP'!E3</f>
        <v>14243.4</v>
      </c>
      <c r="D255" s="9">
        <f>ROUNDDOWN(((('ASIG EXPERIENCIA'!C57)+(((AVANZADO/44)*B255)*1)/15)+(AVANZADOFIJO/44)*B255),0)</f>
        <v>2783</v>
      </c>
      <c r="E255" s="9">
        <f>ROUNDDOWN(((('ASIG EXPERIENCIA'!D57)+(((AVANZADO/44)*B255)*2)/15)+(AVANZADOFIJO/44)*B255),0)</f>
        <v>3396</v>
      </c>
      <c r="F255" s="9">
        <f>ROUNDDOWN(((('ASIG EXPERIENCIA'!E57)+(((AVANZADO/44)*B255)*3)/15)+(AVANZADOFIJO/44)*B255),0)</f>
        <v>4010</v>
      </c>
      <c r="G255" s="9">
        <f>ROUNDDOWN(((('ASIG EXPERIENCIA'!F57)+(((AVANZADO/44)*B255)*4)/15)+(AVANZADOFIJO/44)*B255),0)</f>
        <v>4623</v>
      </c>
      <c r="H255" s="9">
        <f>ROUNDDOWN(((('ASIG EXPERIENCIA'!G57)+(((AVANZADO/44)*B255)*5)/15)+(AVANZADOFIJO/44)*B255),0)</f>
        <v>5236</v>
      </c>
      <c r="I255" s="9">
        <f>ROUNDDOWN(((('ASIG EXPERIENCIA'!H57)+(((AVANZADO/44)*B255)*6)/15)+(AVANZADOFIJO/44)*B255),0)</f>
        <v>5849</v>
      </c>
      <c r="J255" s="9">
        <f>ROUNDDOWN(((('ASIG EXPERIENCIA'!I57)+(((AVANZADO/44)*B255)*7)/15)+(AVANZADOFIJO/44)*B255),0)</f>
        <v>6463</v>
      </c>
      <c r="K255" s="9">
        <f>ROUNDDOWN(((('ASIG EXPERIENCIA'!J57)+(((AVANZADO/44)*B255)*8)/15)+(AVANZADOFIJO/44)*B255),0)</f>
        <v>7076</v>
      </c>
      <c r="L255" s="9">
        <f>ROUNDDOWN(((('ASIG EXPERIENCIA'!K57)+(((AVANZADO/44)*B255)*9)/15)+(AVANZADOFIJO/44)*B255),0)</f>
        <v>7689</v>
      </c>
      <c r="M255" s="9">
        <f>ROUNDDOWN(((('ASIG EXPERIENCIA'!L57)+(((AVANZADO/44)*B255)*10)/15)+(AVANZADOFIJO/44)*B255),0)</f>
        <v>8303</v>
      </c>
      <c r="N255" s="9">
        <f>ROUNDDOWN(((('ASIG EXPERIENCIA'!M57)+(((AVANZADO/44)*B255)*11)/15)+(AVANZADOFIJO/44)*B255),0)</f>
        <v>8916</v>
      </c>
      <c r="O255" s="9">
        <f>ROUNDDOWN(((('ASIG EXPERIENCIA'!N57)+(((AVANZADO/44)*B255)*12)/15)+(AVANZADOFIJO/44)*B255),0)</f>
        <v>9529</v>
      </c>
      <c r="P255" s="9">
        <f>ROUNDDOWN(((('ASIG EXPERIENCIA'!O57)+(((AVANZADO/44)*B255)*13)/15)+(AVANZADOFIJO/44)*B255),0)</f>
        <v>10143</v>
      </c>
      <c r="Q255" s="9">
        <f>ROUNDDOWN(((('ASIG EXPERIENCIA'!P57)+(((AVANZADO/44)*B255)*14)/15)+(AVANZADOFIJO/44)*B255),0)</f>
        <v>10756</v>
      </c>
      <c r="R255" s="9">
        <f>ROUNDDOWN(((('ASIG EXPERIENCIA'!Q57)+(((AVANZADO/44)*B255)*15)/15)+(AVANZADOFIJO/44)*B255),0)</f>
        <v>11369</v>
      </c>
    </row>
    <row r="256" spans="1:18" ht="16.899999999999999" customHeight="1" thickBot="1" x14ac:dyDescent="0.3">
      <c r="A256" s="11" t="s">
        <v>9</v>
      </c>
      <c r="B256" s="13">
        <v>2</v>
      </c>
      <c r="C256" s="14">
        <f>'RMN-BRP'!E4</f>
        <v>28486.799999999999</v>
      </c>
      <c r="D256" s="9">
        <f>ROUNDDOWN(((('ASIG EXPERIENCIA'!C58)+(((AVANZADO/44)*B256)*1)/15)+(AVANZADOFIJO/44)*B256),0)</f>
        <v>5567</v>
      </c>
      <c r="E256" s="9">
        <f>ROUNDDOWN(((('ASIG EXPERIENCIA'!D58)+(((AVANZADO/44)*B256)*2)/15)+(AVANZADOFIJO/44)*B256),0)</f>
        <v>6794</v>
      </c>
      <c r="F256" s="9">
        <f>ROUNDDOWN(((('ASIG EXPERIENCIA'!E58)+(((AVANZADO/44)*B256)*3)/15)+(AVANZADOFIJO/44)*B256),0)</f>
        <v>8021</v>
      </c>
      <c r="G256" s="9">
        <f>ROUNDDOWN(((('ASIG EXPERIENCIA'!F58)+(((AVANZADO/44)*B256)*4)/15)+(AVANZADOFIJO/44)*B256),0)</f>
        <v>9247</v>
      </c>
      <c r="H256" s="9">
        <f>ROUNDDOWN(((('ASIG EXPERIENCIA'!G58)+(((AVANZADO/44)*B256)*5)/15)+(AVANZADOFIJO/44)*B256),0)</f>
        <v>10474</v>
      </c>
      <c r="I256" s="9">
        <f>ROUNDDOWN(((('ASIG EXPERIENCIA'!H58)+(((AVANZADO/44)*B256)*6)/15)+(AVANZADOFIJO/44)*B256),0)</f>
        <v>11700</v>
      </c>
      <c r="J256" s="9">
        <f>ROUNDDOWN(((('ASIG EXPERIENCIA'!I58)+(((AVANZADO/44)*B256)*7)/15)+(AVANZADOFIJO/44)*B256),0)</f>
        <v>12927</v>
      </c>
      <c r="K256" s="9">
        <f>ROUNDDOWN(((('ASIG EXPERIENCIA'!J58)+(((AVANZADO/44)*B256)*8)/15)+(AVANZADOFIJO/44)*B256),0)</f>
        <v>14154</v>
      </c>
      <c r="L256" s="9">
        <f>ROUNDDOWN(((('ASIG EXPERIENCIA'!K58)+(((AVANZADO/44)*B256)*9)/15)+(AVANZADOFIJO/44)*B256),0)</f>
        <v>15379</v>
      </c>
      <c r="M256" s="9">
        <f>ROUNDDOWN(((('ASIG EXPERIENCIA'!L58)+(((AVANZADO/44)*B256)*10)/15)+(AVANZADOFIJO/44)*B256),0)</f>
        <v>16606</v>
      </c>
      <c r="N256" s="9">
        <f>ROUNDDOWN(((('ASIG EXPERIENCIA'!M58)+(((AVANZADO/44)*B256)*11)/15)+(AVANZADOFIJO/44)*B256),0)</f>
        <v>17832</v>
      </c>
      <c r="O256" s="9">
        <f>ROUNDDOWN(((('ASIG EXPERIENCIA'!N58)+(((AVANZADO/44)*B256)*12)/15)+(AVANZADOFIJO/44)*B256),0)</f>
        <v>19059</v>
      </c>
      <c r="P256" s="9">
        <f>ROUNDDOWN(((('ASIG EXPERIENCIA'!O58)+(((AVANZADO/44)*B256)*13)/15)+(AVANZADOFIJO/44)*B256),0)</f>
        <v>20286</v>
      </c>
      <c r="Q256" s="9">
        <f>ROUNDDOWN(((('ASIG EXPERIENCIA'!P58)+(((AVANZADO/44)*B256)*14)/15)+(AVANZADOFIJO/44)*B256),0)</f>
        <v>21512</v>
      </c>
      <c r="R256" s="9">
        <f>ROUNDDOWN(((('ASIG EXPERIENCIA'!Q58)+(((AVANZADO/44)*B256)*15)/15)+(AVANZADOFIJO/44)*B256),0)</f>
        <v>22739</v>
      </c>
    </row>
    <row r="257" spans="1:18" ht="16.899999999999999" customHeight="1" thickBot="1" x14ac:dyDescent="0.3">
      <c r="A257" s="11" t="s">
        <v>9</v>
      </c>
      <c r="B257" s="13">
        <v>3</v>
      </c>
      <c r="C257" s="14">
        <f>'RMN-BRP'!E5</f>
        <v>42730.2</v>
      </c>
      <c r="D257" s="9">
        <f>ROUNDDOWN(((('ASIG EXPERIENCIA'!C59)+(((AVANZADO/44)*B257)*1)/15)+(AVANZADOFIJO/44)*B257),0)</f>
        <v>8351</v>
      </c>
      <c r="E257" s="9">
        <f>ROUNDDOWN(((('ASIG EXPERIENCIA'!D59)+(((AVANZADO/44)*B257)*2)/15)+(AVANZADOFIJO/44)*B257),0)</f>
        <v>10191</v>
      </c>
      <c r="F257" s="9">
        <f>ROUNDDOWN(((('ASIG EXPERIENCIA'!E59)+(((AVANZADO/44)*B257)*3)/15)+(AVANZADOFIJO/44)*B257),0)</f>
        <v>12031</v>
      </c>
      <c r="G257" s="9">
        <f>ROUNDDOWN(((('ASIG EXPERIENCIA'!F59)+(((AVANZADO/44)*B257)*4)/15)+(AVANZADOFIJO/44)*B257),0)</f>
        <v>13871</v>
      </c>
      <c r="H257" s="9">
        <f>ROUNDDOWN(((('ASIG EXPERIENCIA'!G59)+(((AVANZADO/44)*B257)*5)/15)+(AVANZADOFIJO/44)*B257),0)</f>
        <v>15710</v>
      </c>
      <c r="I257" s="9">
        <f>ROUNDDOWN(((('ASIG EXPERIENCIA'!H59)+(((AVANZADO/44)*B257)*6)/15)+(AVANZADOFIJO/44)*B257),0)</f>
        <v>17550</v>
      </c>
      <c r="J257" s="9">
        <f>ROUNDDOWN(((('ASIG EXPERIENCIA'!I59)+(((AVANZADO/44)*B257)*7)/15)+(AVANZADOFIJO/44)*B257),0)</f>
        <v>19390</v>
      </c>
      <c r="K257" s="9">
        <f>ROUNDDOWN(((('ASIG EXPERIENCIA'!J59)+(((AVANZADO/44)*B257)*8)/15)+(AVANZADOFIJO/44)*B257),0)</f>
        <v>21230</v>
      </c>
      <c r="L257" s="9">
        <f>ROUNDDOWN(((('ASIG EXPERIENCIA'!K59)+(((AVANZADO/44)*B257)*9)/15)+(AVANZADOFIJO/44)*B257),0)</f>
        <v>23070</v>
      </c>
      <c r="M257" s="9">
        <f>ROUNDDOWN(((('ASIG EXPERIENCIA'!L59)+(((AVANZADO/44)*B257)*10)/15)+(AVANZADOFIJO/44)*B257),0)</f>
        <v>24910</v>
      </c>
      <c r="N257" s="9">
        <f>ROUNDDOWN(((('ASIG EXPERIENCIA'!M59)+(((AVANZADO/44)*B257)*11)/15)+(AVANZADOFIJO/44)*B257),0)</f>
        <v>26750</v>
      </c>
      <c r="O257" s="9">
        <f>ROUNDDOWN(((('ASIG EXPERIENCIA'!N59)+(((AVANZADO/44)*B257)*12)/15)+(AVANZADOFIJO/44)*B257),0)</f>
        <v>28590</v>
      </c>
      <c r="P257" s="9">
        <f>ROUNDDOWN(((('ASIG EXPERIENCIA'!O59)+(((AVANZADO/44)*B257)*13)/15)+(AVANZADOFIJO/44)*B257),0)</f>
        <v>30430</v>
      </c>
      <c r="Q257" s="9">
        <f>ROUNDDOWN(((('ASIG EXPERIENCIA'!P59)+(((AVANZADO/44)*B257)*14)/15)+(AVANZADOFIJO/44)*B257),0)</f>
        <v>32270</v>
      </c>
      <c r="R257" s="9">
        <f>ROUNDDOWN(((('ASIG EXPERIENCIA'!Q59)+(((AVANZADO/44)*B257)*15)/15)+(AVANZADOFIJO/44)*B257),0)</f>
        <v>34110</v>
      </c>
    </row>
    <row r="258" spans="1:18" ht="16.899999999999999" customHeight="1" thickBot="1" x14ac:dyDescent="0.3">
      <c r="A258" s="11" t="s">
        <v>9</v>
      </c>
      <c r="B258" s="13">
        <v>4</v>
      </c>
      <c r="C258" s="14">
        <f>'RMN-BRP'!E6</f>
        <v>56973.599999999999</v>
      </c>
      <c r="D258" s="9">
        <f>ROUNDDOWN(((('ASIG EXPERIENCIA'!C60)+(((AVANZADO/44)*B258)*1)/15)+(AVANZADOFIJO/44)*B258),0)</f>
        <v>11135</v>
      </c>
      <c r="E258" s="9">
        <f>ROUNDDOWN(((('ASIG EXPERIENCIA'!D60)+(((AVANZADO/44)*B258)*2)/15)+(AVANZADOFIJO/44)*B258),0)</f>
        <v>13588</v>
      </c>
      <c r="F258" s="9">
        <f>ROUNDDOWN(((('ASIG EXPERIENCIA'!E60)+(((AVANZADO/44)*B258)*3)/15)+(AVANZADOFIJO/44)*B258),0)</f>
        <v>16042</v>
      </c>
      <c r="G258" s="9">
        <f>ROUNDDOWN(((('ASIG EXPERIENCIA'!F60)+(((AVANZADO/44)*B258)*4)/15)+(AVANZADOFIJO/44)*B258),0)</f>
        <v>18495</v>
      </c>
      <c r="H258" s="9">
        <f>ROUNDDOWN(((('ASIG EXPERIENCIA'!G60)+(((AVANZADO/44)*B258)*5)/15)+(AVANZADOFIJO/44)*B258),0)</f>
        <v>20948</v>
      </c>
      <c r="I258" s="9">
        <f>ROUNDDOWN(((('ASIG EXPERIENCIA'!H60)+(((AVANZADO/44)*B258)*6)/15)+(AVANZADOFIJO/44)*B258),0)</f>
        <v>23401</v>
      </c>
      <c r="J258" s="9">
        <f>ROUNDDOWN(((('ASIG EXPERIENCIA'!I60)+(((AVANZADO/44)*B258)*7)/15)+(AVANZADOFIJO/44)*B258),0)</f>
        <v>25855</v>
      </c>
      <c r="K258" s="9">
        <f>ROUNDDOWN(((('ASIG EXPERIENCIA'!J60)+(((AVANZADO/44)*B258)*8)/15)+(AVANZADOFIJO/44)*B258),0)</f>
        <v>28308</v>
      </c>
      <c r="L258" s="9">
        <f>ROUNDDOWN(((('ASIG EXPERIENCIA'!K60)+(((AVANZADO/44)*B258)*9)/15)+(AVANZADOFIJO/44)*B258),0)</f>
        <v>30760</v>
      </c>
      <c r="M258" s="9">
        <f>ROUNDDOWN(((('ASIG EXPERIENCIA'!L60)+(((AVANZADO/44)*B258)*10)/15)+(AVANZADOFIJO/44)*B258),0)</f>
        <v>33213</v>
      </c>
      <c r="N258" s="9">
        <f>ROUNDDOWN(((('ASIG EXPERIENCIA'!M60)+(((AVANZADO/44)*B258)*11)/15)+(AVANZADOFIJO/44)*B258),0)</f>
        <v>35666</v>
      </c>
      <c r="O258" s="9">
        <f>ROUNDDOWN(((('ASIG EXPERIENCIA'!N60)+(((AVANZADO/44)*B258)*12)/15)+(AVANZADOFIJO/44)*B258),0)</f>
        <v>38120</v>
      </c>
      <c r="P258" s="9">
        <f>ROUNDDOWN(((('ASIG EXPERIENCIA'!O60)+(((AVANZADO/44)*B258)*13)/15)+(AVANZADOFIJO/44)*B258),0)</f>
        <v>40573</v>
      </c>
      <c r="Q258" s="9">
        <f>ROUNDDOWN(((('ASIG EXPERIENCIA'!P60)+(((AVANZADO/44)*B258)*14)/15)+(AVANZADOFIJO/44)*B258),0)</f>
        <v>43026</v>
      </c>
      <c r="R258" s="9">
        <f>ROUNDDOWN(((('ASIG EXPERIENCIA'!Q60)+(((AVANZADO/44)*B258)*15)/15)+(AVANZADOFIJO/44)*B258),0)</f>
        <v>45479</v>
      </c>
    </row>
    <row r="259" spans="1:18" ht="16.899999999999999" customHeight="1" thickBot="1" x14ac:dyDescent="0.3">
      <c r="A259" s="11" t="s">
        <v>9</v>
      </c>
      <c r="B259" s="13">
        <v>5</v>
      </c>
      <c r="C259" s="14">
        <f>'RMN-BRP'!E7</f>
        <v>71217</v>
      </c>
      <c r="D259" s="9">
        <f>ROUNDDOWN(((('ASIG EXPERIENCIA'!C61)+(((AVANZADO/44)*B259)*1)/15)+(AVANZADOFIJO/44)*B259),0)</f>
        <v>13920</v>
      </c>
      <c r="E259" s="9">
        <f>ROUNDDOWN(((('ASIG EXPERIENCIA'!D61)+(((AVANZADO/44)*B259)*2)/15)+(AVANZADOFIJO/44)*B259),0)</f>
        <v>16986</v>
      </c>
      <c r="F259" s="9">
        <f>ROUNDDOWN(((('ASIG EXPERIENCIA'!E61)+(((AVANZADO/44)*B259)*3)/15)+(AVANZADOFIJO/44)*B259),0)</f>
        <v>20053</v>
      </c>
      <c r="G259" s="9">
        <f>ROUNDDOWN(((('ASIG EXPERIENCIA'!F61)+(((AVANZADO/44)*B259)*4)/15)+(AVANZADOFIJO/44)*B259),0)</f>
        <v>23118</v>
      </c>
      <c r="H259" s="9">
        <f>ROUNDDOWN(((('ASIG EXPERIENCIA'!G61)+(((AVANZADO/44)*B259)*5)/15)+(AVANZADOFIJO/44)*B259),0)</f>
        <v>26185</v>
      </c>
      <c r="I259" s="9">
        <f>ROUNDDOWN(((('ASIG EXPERIENCIA'!H61)+(((AVANZADO/44)*B259)*6)/15)+(AVANZADOFIJO/44)*B259),0)</f>
        <v>29251</v>
      </c>
      <c r="J259" s="9">
        <f>ROUNDDOWN(((('ASIG EXPERIENCIA'!I61)+(((AVANZADO/44)*B259)*7)/15)+(AVANZADOFIJO/44)*B259),0)</f>
        <v>32318</v>
      </c>
      <c r="K259" s="9">
        <f>ROUNDDOWN(((('ASIG EXPERIENCIA'!J61)+(((AVANZADO/44)*B259)*8)/15)+(AVANZADOFIJO/44)*B259),0)</f>
        <v>35384</v>
      </c>
      <c r="L259" s="9">
        <f>ROUNDDOWN(((('ASIG EXPERIENCIA'!K61)+(((AVANZADO/44)*B259)*9)/15)+(AVANZADOFIJO/44)*B259),0)</f>
        <v>38451</v>
      </c>
      <c r="M259" s="9">
        <f>ROUNDDOWN(((('ASIG EXPERIENCIA'!L61)+(((AVANZADO/44)*B259)*10)/15)+(AVANZADOFIJO/44)*B259),0)</f>
        <v>41517</v>
      </c>
      <c r="N259" s="9">
        <f>ROUNDDOWN(((('ASIG EXPERIENCIA'!M61)+(((AVANZADO/44)*B259)*11)/15)+(AVANZADOFIJO/44)*B259),0)</f>
        <v>44584</v>
      </c>
      <c r="O259" s="9">
        <f>ROUNDDOWN(((('ASIG EXPERIENCIA'!N61)+(((AVANZADO/44)*B259)*12)/15)+(AVANZADOFIJO/44)*B259),0)</f>
        <v>47650</v>
      </c>
      <c r="P259" s="9">
        <f>ROUNDDOWN(((('ASIG EXPERIENCIA'!O61)+(((AVANZADO/44)*B259)*13)/15)+(AVANZADOFIJO/44)*B259),0)</f>
        <v>50717</v>
      </c>
      <c r="Q259" s="9">
        <f>ROUNDDOWN(((('ASIG EXPERIENCIA'!P61)+(((AVANZADO/44)*B259)*14)/15)+(AVANZADOFIJO/44)*B259),0)</f>
        <v>53782</v>
      </c>
      <c r="R259" s="9">
        <f>ROUNDDOWN(((('ASIG EXPERIENCIA'!Q61)+(((AVANZADO/44)*B259)*15)/15)+(AVANZADOFIJO/44)*B259),0)</f>
        <v>56849</v>
      </c>
    </row>
    <row r="260" spans="1:18" ht="16.899999999999999" customHeight="1" thickBot="1" x14ac:dyDescent="0.3">
      <c r="A260" s="11" t="s">
        <v>9</v>
      </c>
      <c r="B260" s="13">
        <v>6</v>
      </c>
      <c r="C260" s="14">
        <f>'RMN-BRP'!E8</f>
        <v>85460.4</v>
      </c>
      <c r="D260" s="9">
        <f>ROUNDDOWN(((('ASIG EXPERIENCIA'!C62)+(((AVANZADO/44)*B260)*1)/15)+(AVANZADOFIJO/44)*B260),0)</f>
        <v>16703</v>
      </c>
      <c r="E260" s="9">
        <f>ROUNDDOWN(((('ASIG EXPERIENCIA'!D62)+(((AVANZADO/44)*B260)*2)/15)+(AVANZADOFIJO/44)*B260),0)</f>
        <v>20383</v>
      </c>
      <c r="F260" s="9">
        <f>ROUNDDOWN(((('ASIG EXPERIENCIA'!E62)+(((AVANZADO/44)*B260)*3)/15)+(AVANZADOFIJO/44)*B260),0)</f>
        <v>24063</v>
      </c>
      <c r="G260" s="9">
        <f>ROUNDDOWN(((('ASIG EXPERIENCIA'!F62)+(((AVANZADO/44)*B260)*4)/15)+(AVANZADOFIJO/44)*B260),0)</f>
        <v>27743</v>
      </c>
      <c r="H260" s="9">
        <f>ROUNDDOWN(((('ASIG EXPERIENCIA'!G62)+(((AVANZADO/44)*B260)*5)/15)+(AVANZADOFIJO/44)*B260),0)</f>
        <v>31422</v>
      </c>
      <c r="I260" s="9">
        <f>ROUNDDOWN(((('ASIG EXPERIENCIA'!H62)+(((AVANZADO/44)*B260)*6)/15)+(AVANZADOFIJO/44)*B260),0)</f>
        <v>35102</v>
      </c>
      <c r="J260" s="9">
        <f>ROUNDDOWN(((('ASIG EXPERIENCIA'!I62)+(((AVANZADO/44)*B260)*7)/15)+(AVANZADOFIJO/44)*B260),0)</f>
        <v>38782</v>
      </c>
      <c r="K260" s="9">
        <f>ROUNDDOWN(((('ASIG EXPERIENCIA'!J62)+(((AVANZADO/44)*B260)*8)/15)+(AVANZADOFIJO/44)*B260),0)</f>
        <v>42462</v>
      </c>
      <c r="L260" s="9">
        <f>ROUNDDOWN(((('ASIG EXPERIENCIA'!K62)+(((AVANZADO/44)*B260)*9)/15)+(AVANZADOFIJO/44)*B260),0)</f>
        <v>46141</v>
      </c>
      <c r="M260" s="9">
        <f>ROUNDDOWN(((('ASIG EXPERIENCIA'!L62)+(((AVANZADO/44)*B260)*10)/15)+(AVANZADOFIJO/44)*B260),0)</f>
        <v>49821</v>
      </c>
      <c r="N260" s="9">
        <f>ROUNDDOWN(((('ASIG EXPERIENCIA'!M62)+(((AVANZADO/44)*B260)*11)/15)+(AVANZADOFIJO/44)*B260),0)</f>
        <v>53500</v>
      </c>
      <c r="O260" s="9">
        <f>ROUNDDOWN(((('ASIG EXPERIENCIA'!N62)+(((AVANZADO/44)*B260)*12)/15)+(AVANZADOFIJO/44)*B260),0)</f>
        <v>57180</v>
      </c>
      <c r="P260" s="9">
        <f>ROUNDDOWN(((('ASIG EXPERIENCIA'!O62)+(((AVANZADO/44)*B260)*13)/15)+(AVANZADOFIJO/44)*B260),0)</f>
        <v>60860</v>
      </c>
      <c r="Q260" s="9">
        <f>ROUNDDOWN(((('ASIG EXPERIENCIA'!P62)+(((AVANZADO/44)*B260)*14)/15)+(AVANZADOFIJO/44)*B260),0)</f>
        <v>64540</v>
      </c>
      <c r="R260" s="9">
        <f>ROUNDDOWN(((('ASIG EXPERIENCIA'!Q62)+(((AVANZADO/44)*B260)*15)/15)+(AVANZADOFIJO/44)*B260),0)</f>
        <v>68220</v>
      </c>
    </row>
    <row r="261" spans="1:18" ht="16.899999999999999" customHeight="1" thickBot="1" x14ac:dyDescent="0.3">
      <c r="A261" s="11" t="s">
        <v>9</v>
      </c>
      <c r="B261" s="13">
        <v>7</v>
      </c>
      <c r="C261" s="14">
        <f>'RMN-BRP'!E9</f>
        <v>99703.8</v>
      </c>
      <c r="D261" s="9">
        <f>ROUNDDOWN(((('ASIG EXPERIENCIA'!C63)+(((AVANZADO/44)*B261)*1)/15)+(AVANZADOFIJO/44)*B261),0)</f>
        <v>19487</v>
      </c>
      <c r="E261" s="9">
        <f>ROUNDDOWN(((('ASIG EXPERIENCIA'!D63)+(((AVANZADO/44)*B261)*2)/15)+(AVANZADOFIJO/44)*B261),0)</f>
        <v>23781</v>
      </c>
      <c r="F261" s="9">
        <f>ROUNDDOWN(((('ASIG EXPERIENCIA'!E63)+(((AVANZADO/44)*B261)*3)/15)+(AVANZADOFIJO/44)*B261),0)</f>
        <v>28074</v>
      </c>
      <c r="G261" s="9">
        <f>ROUNDDOWN(((('ASIG EXPERIENCIA'!F63)+(((AVANZADO/44)*B261)*4)/15)+(AVANZADOFIJO/44)*B261),0)</f>
        <v>32367</v>
      </c>
      <c r="H261" s="9">
        <f>ROUNDDOWN(((('ASIG EXPERIENCIA'!G63)+(((AVANZADO/44)*B261)*5)/15)+(AVANZADOFIJO/44)*B261),0)</f>
        <v>36660</v>
      </c>
      <c r="I261" s="9">
        <f>ROUNDDOWN(((('ASIG EXPERIENCIA'!H63)+(((AVANZADO/44)*B261)*6)/15)+(AVANZADOFIJO/44)*B261),0)</f>
        <v>40952</v>
      </c>
      <c r="J261" s="9">
        <f>ROUNDDOWN(((('ASIG EXPERIENCIA'!I63)+(((AVANZADO/44)*B261)*7)/15)+(AVANZADOFIJO/44)*B261),0)</f>
        <v>45245</v>
      </c>
      <c r="K261" s="9">
        <f>ROUNDDOWN(((('ASIG EXPERIENCIA'!J63)+(((AVANZADO/44)*B261)*8)/15)+(AVANZADOFIJO/44)*B261),0)</f>
        <v>49538</v>
      </c>
      <c r="L261" s="9">
        <f>ROUNDDOWN(((('ASIG EXPERIENCIA'!K63)+(((AVANZADO/44)*B261)*9)/15)+(AVANZADOFIJO/44)*B261),0)</f>
        <v>53832</v>
      </c>
      <c r="M261" s="9">
        <f>ROUNDDOWN(((('ASIG EXPERIENCIA'!L63)+(((AVANZADO/44)*B261)*10)/15)+(AVANZADOFIJO/44)*B261),0)</f>
        <v>58125</v>
      </c>
      <c r="N261" s="9">
        <f>ROUNDDOWN(((('ASIG EXPERIENCIA'!M63)+(((AVANZADO/44)*B261)*11)/15)+(AVANZADOFIJO/44)*B261),0)</f>
        <v>62418</v>
      </c>
      <c r="O261" s="9">
        <f>ROUNDDOWN(((('ASIG EXPERIENCIA'!N63)+(((AVANZADO/44)*B261)*12)/15)+(AVANZADOFIJO/44)*B261),0)</f>
        <v>66711</v>
      </c>
      <c r="P261" s="9">
        <f>ROUNDDOWN(((('ASIG EXPERIENCIA'!O63)+(((AVANZADO/44)*B261)*13)/15)+(AVANZADOFIJO/44)*B261),0)</f>
        <v>71003</v>
      </c>
      <c r="Q261" s="9">
        <f>ROUNDDOWN(((('ASIG EXPERIENCIA'!P63)+(((AVANZADO/44)*B261)*14)/15)+(AVANZADOFIJO/44)*B261),0)</f>
        <v>75296</v>
      </c>
      <c r="R261" s="9">
        <f>ROUNDDOWN(((('ASIG EXPERIENCIA'!Q63)+(((AVANZADO/44)*B261)*15)/15)+(AVANZADOFIJO/44)*B261),0)</f>
        <v>79589</v>
      </c>
    </row>
    <row r="262" spans="1:18" ht="16.899999999999999" customHeight="1" thickBot="1" x14ac:dyDescent="0.3">
      <c r="A262" s="11" t="s">
        <v>9</v>
      </c>
      <c r="B262" s="13">
        <v>8</v>
      </c>
      <c r="C262" s="14">
        <f>'RMN-BRP'!E10</f>
        <v>113947.2</v>
      </c>
      <c r="D262" s="9">
        <f>ROUNDDOWN(((('ASIG EXPERIENCIA'!C64)+(((AVANZADO/44)*B262)*1)/15)+(AVANZADOFIJO/44)*B262),0)</f>
        <v>22272</v>
      </c>
      <c r="E262" s="9">
        <f>ROUNDDOWN(((('ASIG EXPERIENCIA'!D64)+(((AVANZADO/44)*B262)*2)/15)+(AVANZADOFIJO/44)*B262),0)</f>
        <v>27178</v>
      </c>
      <c r="F262" s="9">
        <f>ROUNDDOWN(((('ASIG EXPERIENCIA'!E64)+(((AVANZADO/44)*B262)*3)/15)+(AVANZADOFIJO/44)*B262),0)</f>
        <v>32084</v>
      </c>
      <c r="G262" s="9">
        <f>ROUNDDOWN(((('ASIG EXPERIENCIA'!F64)+(((AVANZADO/44)*B262)*4)/15)+(AVANZADOFIJO/44)*B262),0)</f>
        <v>36990</v>
      </c>
      <c r="H262" s="9">
        <f>ROUNDDOWN(((('ASIG EXPERIENCIA'!G64)+(((AVANZADO/44)*B262)*5)/15)+(AVANZADOFIJO/44)*B262),0)</f>
        <v>41897</v>
      </c>
      <c r="I262" s="9">
        <f>ROUNDDOWN(((('ASIG EXPERIENCIA'!H64)+(((AVANZADO/44)*B262)*6)/15)+(AVANZADOFIJO/44)*B262),0)</f>
        <v>46803</v>
      </c>
      <c r="J262" s="9">
        <f>ROUNDDOWN(((('ASIG EXPERIENCIA'!I64)+(((AVANZADO/44)*B262)*7)/15)+(AVANZADOFIJO/44)*B262),0)</f>
        <v>51710</v>
      </c>
      <c r="K262" s="9">
        <f>ROUNDDOWN(((('ASIG EXPERIENCIA'!J64)+(((AVANZADO/44)*B262)*8)/15)+(AVANZADOFIJO/44)*B262),0)</f>
        <v>56616</v>
      </c>
      <c r="L262" s="9">
        <f>ROUNDDOWN(((('ASIG EXPERIENCIA'!K64)+(((AVANZADO/44)*B262)*9)/15)+(AVANZADOFIJO/44)*B262),0)</f>
        <v>61521</v>
      </c>
      <c r="M262" s="9">
        <f>ROUNDDOWN(((('ASIG EXPERIENCIA'!L64)+(((AVANZADO/44)*B262)*10)/15)+(AVANZADOFIJO/44)*B262),0)</f>
        <v>66428</v>
      </c>
      <c r="N262" s="9">
        <f>ROUNDDOWN(((('ASIG EXPERIENCIA'!M64)+(((AVANZADO/44)*B262)*11)/15)+(AVANZADOFIJO/44)*B262),0)</f>
        <v>71334</v>
      </c>
      <c r="O262" s="9">
        <f>ROUNDDOWN(((('ASIG EXPERIENCIA'!N64)+(((AVANZADO/44)*B262)*12)/15)+(AVANZADOFIJO/44)*B262),0)</f>
        <v>76241</v>
      </c>
      <c r="P262" s="9">
        <f>ROUNDDOWN(((('ASIG EXPERIENCIA'!O64)+(((AVANZADO/44)*B262)*13)/15)+(AVANZADOFIJO/44)*B262),0)</f>
        <v>81147</v>
      </c>
      <c r="Q262" s="9">
        <f>ROUNDDOWN(((('ASIG EXPERIENCIA'!P64)+(((AVANZADO/44)*B262)*14)/15)+(AVANZADOFIJO/44)*B262),0)</f>
        <v>86054</v>
      </c>
      <c r="R262" s="9">
        <f>ROUNDDOWN(((('ASIG EXPERIENCIA'!Q64)+(((AVANZADO/44)*B262)*15)/15)+(AVANZADOFIJO/44)*B262),0)</f>
        <v>90959</v>
      </c>
    </row>
    <row r="263" spans="1:18" ht="16.899999999999999" customHeight="1" thickBot="1" x14ac:dyDescent="0.3">
      <c r="A263" s="11" t="s">
        <v>9</v>
      </c>
      <c r="B263" s="13">
        <v>9</v>
      </c>
      <c r="C263" s="14">
        <f>'RMN-BRP'!E11</f>
        <v>128190.59999999999</v>
      </c>
      <c r="D263" s="9">
        <f>ROUNDDOWN(((('ASIG EXPERIENCIA'!C65)+(((AVANZADO/44)*B263)*1)/15)+(AVANZADOFIJO/44)*B263),0)</f>
        <v>25055</v>
      </c>
      <c r="E263" s="9">
        <f>ROUNDDOWN(((('ASIG EXPERIENCIA'!D65)+(((AVANZADO/44)*B263)*2)/15)+(AVANZADOFIJO/44)*B263),0)</f>
        <v>30575</v>
      </c>
      <c r="F263" s="9">
        <f>ROUNDDOWN(((('ASIG EXPERIENCIA'!E65)+(((AVANZADO/44)*B263)*3)/15)+(AVANZADOFIJO/44)*B263),0)</f>
        <v>36095</v>
      </c>
      <c r="G263" s="9">
        <f>ROUNDDOWN(((('ASIG EXPERIENCIA'!F65)+(((AVANZADO/44)*B263)*4)/15)+(AVANZADOFIJO/44)*B263),0)</f>
        <v>41615</v>
      </c>
      <c r="H263" s="9">
        <f>ROUNDDOWN(((('ASIG EXPERIENCIA'!G65)+(((AVANZADO/44)*B263)*5)/15)+(AVANZADOFIJO/44)*B263),0)</f>
        <v>47134</v>
      </c>
      <c r="I263" s="9">
        <f>ROUNDDOWN(((('ASIG EXPERIENCIA'!H65)+(((AVANZADO/44)*B263)*6)/15)+(AVANZADOFIJO/44)*B263),0)</f>
        <v>52654</v>
      </c>
      <c r="J263" s="9">
        <f>ROUNDDOWN(((('ASIG EXPERIENCIA'!I65)+(((AVANZADO/44)*B263)*7)/15)+(AVANZADOFIJO/44)*B263),0)</f>
        <v>58173</v>
      </c>
      <c r="K263" s="9">
        <f>ROUNDDOWN(((('ASIG EXPERIENCIA'!J65)+(((AVANZADO/44)*B263)*8)/15)+(AVANZADOFIJO/44)*B263),0)</f>
        <v>63693</v>
      </c>
      <c r="L263" s="9">
        <f>ROUNDDOWN(((('ASIG EXPERIENCIA'!K65)+(((AVANZADO/44)*B263)*9)/15)+(AVANZADOFIJO/44)*B263),0)</f>
        <v>69212</v>
      </c>
      <c r="M263" s="9">
        <f>ROUNDDOWN(((('ASIG EXPERIENCIA'!L65)+(((AVANZADO/44)*B263)*10)/15)+(AVANZADOFIJO/44)*B263),0)</f>
        <v>74732</v>
      </c>
      <c r="N263" s="9">
        <f>ROUNDDOWN(((('ASIG EXPERIENCIA'!M65)+(((AVANZADO/44)*B263)*11)/15)+(AVANZADOFIJO/44)*B263),0)</f>
        <v>80252</v>
      </c>
      <c r="O263" s="9">
        <f>ROUNDDOWN(((('ASIG EXPERIENCIA'!N65)+(((AVANZADO/44)*B263)*12)/15)+(AVANZADOFIJO/44)*B263),0)</f>
        <v>85771</v>
      </c>
      <c r="P263" s="9">
        <f>ROUNDDOWN(((('ASIG EXPERIENCIA'!O65)+(((AVANZADO/44)*B263)*13)/15)+(AVANZADOFIJO/44)*B263),0)</f>
        <v>91290</v>
      </c>
      <c r="Q263" s="9">
        <f>ROUNDDOWN(((('ASIG EXPERIENCIA'!P65)+(((AVANZADO/44)*B263)*14)/15)+(AVANZADOFIJO/44)*B263),0)</f>
        <v>96810</v>
      </c>
      <c r="R263" s="9">
        <f>ROUNDDOWN(((('ASIG EXPERIENCIA'!Q65)+(((AVANZADO/44)*B263)*15)/15)+(AVANZADOFIJO/44)*B263),0)</f>
        <v>102330</v>
      </c>
    </row>
    <row r="264" spans="1:18" ht="16.899999999999999" customHeight="1" thickBot="1" x14ac:dyDescent="0.3">
      <c r="A264" s="11" t="s">
        <v>9</v>
      </c>
      <c r="B264" s="13">
        <v>10</v>
      </c>
      <c r="C264" s="14">
        <f>'RMN-BRP'!E12</f>
        <v>142434</v>
      </c>
      <c r="D264" s="9">
        <f>ROUNDDOWN(((('ASIG EXPERIENCIA'!C66)+(((AVANZADO/44)*B264)*1)/15)+(AVANZADOFIJO/44)*B264),0)</f>
        <v>27840</v>
      </c>
      <c r="E264" s="9">
        <f>ROUNDDOWN(((('ASIG EXPERIENCIA'!D66)+(((AVANZADO/44)*B264)*2)/15)+(AVANZADOFIJO/44)*B264),0)</f>
        <v>33973</v>
      </c>
      <c r="F264" s="9">
        <f>ROUNDDOWN(((('ASIG EXPERIENCIA'!E66)+(((AVANZADO/44)*B264)*3)/15)+(AVANZADOFIJO/44)*B264),0)</f>
        <v>40106</v>
      </c>
      <c r="G264" s="9">
        <f>ROUNDDOWN(((('ASIG EXPERIENCIA'!F66)+(((AVANZADO/44)*B264)*4)/15)+(AVANZADOFIJO/44)*B264),0)</f>
        <v>46238</v>
      </c>
      <c r="H264" s="9">
        <f>ROUNDDOWN(((('ASIG EXPERIENCIA'!G66)+(((AVANZADO/44)*B264)*5)/15)+(AVANZADOFIJO/44)*B264),0)</f>
        <v>52371</v>
      </c>
      <c r="I264" s="9">
        <f>ROUNDDOWN(((('ASIG EXPERIENCIA'!H66)+(((AVANZADO/44)*B264)*6)/15)+(AVANZADOFIJO/44)*B264),0)</f>
        <v>58504</v>
      </c>
      <c r="J264" s="9">
        <f>ROUNDDOWN(((('ASIG EXPERIENCIA'!I66)+(((AVANZADO/44)*B264)*7)/15)+(AVANZADOFIJO/44)*B264),0)</f>
        <v>64637</v>
      </c>
      <c r="K264" s="9">
        <f>ROUNDDOWN(((('ASIG EXPERIENCIA'!J66)+(((AVANZADO/44)*B264)*8)/15)+(AVANZADOFIJO/44)*B264),0)</f>
        <v>70770</v>
      </c>
      <c r="L264" s="9">
        <f>ROUNDDOWN(((('ASIG EXPERIENCIA'!K66)+(((AVANZADO/44)*B264)*9)/15)+(AVANZADOFIJO/44)*B264),0)</f>
        <v>76902</v>
      </c>
      <c r="M264" s="9">
        <f>ROUNDDOWN(((('ASIG EXPERIENCIA'!L66)+(((AVANZADO/44)*B264)*10)/15)+(AVANZADOFIJO/44)*B264),0)</f>
        <v>83035</v>
      </c>
      <c r="N264" s="9">
        <f>ROUNDDOWN(((('ASIG EXPERIENCIA'!M66)+(((AVANZADO/44)*B264)*11)/15)+(AVANZADOFIJO/44)*B264),0)</f>
        <v>89168</v>
      </c>
      <c r="O264" s="9">
        <f>ROUNDDOWN(((('ASIG EXPERIENCIA'!N66)+(((AVANZADO/44)*B264)*12)/15)+(AVANZADOFIJO/44)*B264),0)</f>
        <v>95301</v>
      </c>
      <c r="P264" s="9">
        <f>ROUNDDOWN(((('ASIG EXPERIENCIA'!O66)+(((AVANZADO/44)*B264)*13)/15)+(AVANZADOFIJO/44)*B264),0)</f>
        <v>101434</v>
      </c>
      <c r="Q264" s="9">
        <f>ROUNDDOWN(((('ASIG EXPERIENCIA'!P66)+(((AVANZADO/44)*B264)*14)/15)+(AVANZADOFIJO/44)*B264),0)</f>
        <v>107566</v>
      </c>
      <c r="R264" s="9">
        <f>ROUNDDOWN(((('ASIG EXPERIENCIA'!Q66)+(((AVANZADO/44)*B264)*15)/15)+(AVANZADOFIJO/44)*B264),0)</f>
        <v>113700</v>
      </c>
    </row>
    <row r="265" spans="1:18" ht="16.899999999999999" customHeight="1" thickBot="1" x14ac:dyDescent="0.3">
      <c r="A265" s="11" t="s">
        <v>9</v>
      </c>
      <c r="B265" s="13">
        <v>11</v>
      </c>
      <c r="C265" s="14">
        <f>'RMN-BRP'!E13</f>
        <v>156677.4</v>
      </c>
      <c r="D265" s="9">
        <f>ROUNDDOWN(((('ASIG EXPERIENCIA'!C67)+(((AVANZADO/44)*B265)*1)/15)+(AVANZADOFIJO/44)*B265),0)</f>
        <v>30624</v>
      </c>
      <c r="E265" s="9">
        <f>ROUNDDOWN(((('ASIG EXPERIENCIA'!D67)+(((AVANZADO/44)*B265)*2)/15)+(AVANZADOFIJO/44)*B265),0)</f>
        <v>37371</v>
      </c>
      <c r="F265" s="9">
        <f>ROUNDDOWN(((('ASIG EXPERIENCIA'!E67)+(((AVANZADO/44)*B265)*3)/15)+(AVANZADOFIJO/44)*B265),0)</f>
        <v>44116</v>
      </c>
      <c r="G265" s="9">
        <f>ROUNDDOWN(((('ASIG EXPERIENCIA'!F67)+(((AVANZADO/44)*B265)*4)/15)+(AVANZADOFIJO/44)*B265),0)</f>
        <v>50862</v>
      </c>
      <c r="H265" s="9">
        <f>ROUNDDOWN(((('ASIG EXPERIENCIA'!G67)+(((AVANZADO/44)*B265)*5)/15)+(AVANZADOFIJO/44)*B265),0)</f>
        <v>57609</v>
      </c>
      <c r="I265" s="9">
        <f>ROUNDDOWN(((('ASIG EXPERIENCIA'!H67)+(((AVANZADO/44)*B265)*6)/15)+(AVANZADOFIJO/44)*B265),0)</f>
        <v>64355</v>
      </c>
      <c r="J265" s="9">
        <f>ROUNDDOWN(((('ASIG EXPERIENCIA'!I67)+(((AVANZADO/44)*B265)*7)/15)+(AVANZADOFIJO/44)*B265),0)</f>
        <v>71100</v>
      </c>
      <c r="K265" s="9">
        <f>ROUNDDOWN(((('ASIG EXPERIENCIA'!J67)+(((AVANZADO/44)*B265)*8)/15)+(AVANZADOFIJO/44)*B265),0)</f>
        <v>77847</v>
      </c>
      <c r="L265" s="9">
        <f>ROUNDDOWN(((('ASIG EXPERIENCIA'!K67)+(((AVANZADO/44)*B265)*9)/15)+(AVANZADOFIJO/44)*B265),0)</f>
        <v>84593</v>
      </c>
      <c r="M265" s="9">
        <f>ROUNDDOWN(((('ASIG EXPERIENCIA'!L67)+(((AVANZADO/44)*B265)*10)/15)+(AVANZADOFIJO/44)*B265),0)</f>
        <v>91339</v>
      </c>
      <c r="N265" s="9">
        <f>ROUNDDOWN(((('ASIG EXPERIENCIA'!M67)+(((AVANZADO/44)*B265)*11)/15)+(AVANZADOFIJO/44)*B265),0)</f>
        <v>98085</v>
      </c>
      <c r="O265" s="9">
        <f>ROUNDDOWN(((('ASIG EXPERIENCIA'!N67)+(((AVANZADO/44)*B265)*12)/15)+(AVANZADOFIJO/44)*B265),0)</f>
        <v>104831</v>
      </c>
      <c r="P265" s="9">
        <f>ROUNDDOWN(((('ASIG EXPERIENCIA'!O67)+(((AVANZADO/44)*B265)*13)/15)+(AVANZADOFIJO/44)*B265),0)</f>
        <v>111577</v>
      </c>
      <c r="Q265" s="9">
        <f>ROUNDDOWN(((('ASIG EXPERIENCIA'!P67)+(((AVANZADO/44)*B265)*14)/15)+(AVANZADOFIJO/44)*B265),0)</f>
        <v>118324</v>
      </c>
      <c r="R265" s="9">
        <f>ROUNDDOWN(((('ASIG EXPERIENCIA'!Q67)+(((AVANZADO/44)*B265)*15)/15)+(AVANZADOFIJO/44)*B265),0)</f>
        <v>125070</v>
      </c>
    </row>
    <row r="266" spans="1:18" ht="16.899999999999999" customHeight="1" thickBot="1" x14ac:dyDescent="0.3">
      <c r="A266" s="11" t="s">
        <v>9</v>
      </c>
      <c r="B266" s="13">
        <v>12</v>
      </c>
      <c r="C266" s="14">
        <f>'RMN-BRP'!E14</f>
        <v>170920.8</v>
      </c>
      <c r="D266" s="9">
        <f>ROUNDDOWN(((('ASIG EXPERIENCIA'!C68)+(((AVANZADO/44)*B266)*1)/15)+(AVANZADOFIJO/44)*B266),0)</f>
        <v>33408</v>
      </c>
      <c r="E266" s="9">
        <f>ROUNDDOWN(((('ASIG EXPERIENCIA'!D68)+(((AVANZADO/44)*B266)*2)/15)+(AVANZADOFIJO/44)*B266),0)</f>
        <v>40767</v>
      </c>
      <c r="F266" s="9">
        <f>ROUNDDOWN(((('ASIG EXPERIENCIA'!E68)+(((AVANZADO/44)*B266)*3)/15)+(AVANZADOFIJO/44)*B266),0)</f>
        <v>48127</v>
      </c>
      <c r="G266" s="9">
        <f>ROUNDDOWN(((('ASIG EXPERIENCIA'!F68)+(((AVANZADO/44)*B266)*4)/15)+(AVANZADOFIJO/44)*B266),0)</f>
        <v>55487</v>
      </c>
      <c r="H266" s="9">
        <f>ROUNDDOWN(((('ASIG EXPERIENCIA'!G68)+(((AVANZADO/44)*B266)*5)/15)+(AVANZADOFIJO/44)*B266),0)</f>
        <v>62845</v>
      </c>
      <c r="I266" s="9">
        <f>ROUNDDOWN(((('ASIG EXPERIENCIA'!H68)+(((AVANZADO/44)*B266)*6)/15)+(AVANZADOFIJO/44)*B266),0)</f>
        <v>70205</v>
      </c>
      <c r="J266" s="9">
        <f>ROUNDDOWN(((('ASIG EXPERIENCIA'!I68)+(((AVANZADO/44)*B266)*7)/15)+(AVANZADOFIJO/44)*B266),0)</f>
        <v>77565</v>
      </c>
      <c r="K266" s="9">
        <f>ROUNDDOWN(((('ASIG EXPERIENCIA'!J68)+(((AVANZADO/44)*B266)*8)/15)+(AVANZADOFIJO/44)*B266),0)</f>
        <v>84924</v>
      </c>
      <c r="L266" s="9">
        <f>ROUNDDOWN(((('ASIG EXPERIENCIA'!K68)+(((AVANZADO/44)*B266)*9)/15)+(AVANZADOFIJO/44)*B266),0)</f>
        <v>92283</v>
      </c>
      <c r="M266" s="9">
        <f>ROUNDDOWN(((('ASIG EXPERIENCIA'!L68)+(((AVANZADO/44)*B266)*10)/15)+(AVANZADOFIJO/44)*B266),0)</f>
        <v>99643</v>
      </c>
      <c r="N266" s="9">
        <f>ROUNDDOWN(((('ASIG EXPERIENCIA'!M68)+(((AVANZADO/44)*B266)*11)/15)+(AVANZADOFIJO/44)*B266),0)</f>
        <v>107002</v>
      </c>
      <c r="O266" s="9">
        <f>ROUNDDOWN(((('ASIG EXPERIENCIA'!N68)+(((AVANZADO/44)*B266)*12)/15)+(AVANZADOFIJO/44)*B266),0)</f>
        <v>114362</v>
      </c>
      <c r="P266" s="9">
        <f>ROUNDDOWN(((('ASIG EXPERIENCIA'!O68)+(((AVANZADO/44)*B266)*13)/15)+(AVANZADOFIJO/44)*B266),0)</f>
        <v>121721</v>
      </c>
      <c r="Q266" s="9">
        <f>ROUNDDOWN(((('ASIG EXPERIENCIA'!P68)+(((AVANZADO/44)*B266)*14)/15)+(AVANZADOFIJO/44)*B266),0)</f>
        <v>129080</v>
      </c>
      <c r="R266" s="9">
        <f>ROUNDDOWN(((('ASIG EXPERIENCIA'!Q68)+(((AVANZADO/44)*B266)*15)/15)+(AVANZADOFIJO/44)*B266),0)</f>
        <v>136440</v>
      </c>
    </row>
    <row r="267" spans="1:18" ht="16.899999999999999" customHeight="1" thickBot="1" x14ac:dyDescent="0.3">
      <c r="A267" s="11" t="s">
        <v>9</v>
      </c>
      <c r="B267" s="13">
        <v>13</v>
      </c>
      <c r="C267" s="14">
        <f>'RMN-BRP'!E15</f>
        <v>185164.19999999998</v>
      </c>
      <c r="D267" s="9">
        <f>ROUNDDOWN(((('ASIG EXPERIENCIA'!C69)+(((AVANZADO/44)*B267)*1)/15)+(AVANZADOFIJO/44)*B267),0)</f>
        <v>36192</v>
      </c>
      <c r="E267" s="9">
        <f>ROUNDDOWN(((('ASIG EXPERIENCIA'!D69)+(((AVANZADO/44)*B267)*2)/15)+(AVANZADOFIJO/44)*B267),0)</f>
        <v>44165</v>
      </c>
      <c r="F267" s="9">
        <f>ROUNDDOWN(((('ASIG EXPERIENCIA'!E69)+(((AVANZADO/44)*B267)*3)/15)+(AVANZADOFIJO/44)*B267),0)</f>
        <v>52138</v>
      </c>
      <c r="G267" s="9">
        <f>ROUNDDOWN(((('ASIG EXPERIENCIA'!F69)+(((AVANZADO/44)*B267)*4)/15)+(AVANZADOFIJO/44)*B267),0)</f>
        <v>60110</v>
      </c>
      <c r="H267" s="9">
        <f>ROUNDDOWN(((('ASIG EXPERIENCIA'!G69)+(((AVANZADO/44)*B267)*5)/15)+(AVANZADOFIJO/44)*B267),0)</f>
        <v>68083</v>
      </c>
      <c r="I267" s="9">
        <f>ROUNDDOWN(((('ASIG EXPERIENCIA'!H69)+(((AVANZADO/44)*B267)*6)/15)+(AVANZADOFIJO/44)*B267),0)</f>
        <v>76056</v>
      </c>
      <c r="J267" s="9">
        <f>ROUNDDOWN(((('ASIG EXPERIENCIA'!I69)+(((AVANZADO/44)*B267)*7)/15)+(AVANZADOFIJO/44)*B267),0)</f>
        <v>84028</v>
      </c>
      <c r="K267" s="9">
        <f>ROUNDDOWN(((('ASIG EXPERIENCIA'!J69)+(((AVANZADO/44)*B267)*8)/15)+(AVANZADOFIJO/44)*B267),0)</f>
        <v>92001</v>
      </c>
      <c r="L267" s="9">
        <f>ROUNDDOWN(((('ASIG EXPERIENCIA'!K69)+(((AVANZADO/44)*B267)*9)/15)+(AVANZADOFIJO/44)*B267),0)</f>
        <v>99974</v>
      </c>
      <c r="M267" s="9">
        <f>ROUNDDOWN(((('ASIG EXPERIENCIA'!L69)+(((AVANZADO/44)*B267)*10)/15)+(AVANZADOFIJO/44)*B267),0)</f>
        <v>107947</v>
      </c>
      <c r="N267" s="9">
        <f>ROUNDDOWN(((('ASIG EXPERIENCIA'!M69)+(((AVANZADO/44)*B267)*11)/15)+(AVANZADOFIJO/44)*B267),0)</f>
        <v>115919</v>
      </c>
      <c r="O267" s="9">
        <f>ROUNDDOWN(((('ASIG EXPERIENCIA'!N69)+(((AVANZADO/44)*B267)*12)/15)+(AVANZADOFIJO/44)*B267),0)</f>
        <v>123892</v>
      </c>
      <c r="P267" s="9">
        <f>ROUNDDOWN(((('ASIG EXPERIENCIA'!O69)+(((AVANZADO/44)*B267)*13)/15)+(AVANZADOFIJO/44)*B267),0)</f>
        <v>131865</v>
      </c>
      <c r="Q267" s="9">
        <f>ROUNDDOWN(((('ASIG EXPERIENCIA'!P69)+(((AVANZADO/44)*B267)*14)/15)+(AVANZADOFIJO/44)*B267),0)</f>
        <v>139838</v>
      </c>
      <c r="R267" s="9">
        <f>ROUNDDOWN(((('ASIG EXPERIENCIA'!Q69)+(((AVANZADO/44)*B267)*15)/15)+(AVANZADOFIJO/44)*B267),0)</f>
        <v>147810</v>
      </c>
    </row>
    <row r="268" spans="1:18" ht="16.899999999999999" customHeight="1" thickBot="1" x14ac:dyDescent="0.3">
      <c r="A268" s="11" t="s">
        <v>9</v>
      </c>
      <c r="B268" s="13">
        <v>14</v>
      </c>
      <c r="C268" s="14">
        <f>'RMN-BRP'!E16</f>
        <v>199407.6</v>
      </c>
      <c r="D268" s="9">
        <f>ROUNDDOWN(((('ASIG EXPERIENCIA'!C70)+(((AVANZADO/44)*B268)*1)/15)+(AVANZADOFIJO/44)*B268),0)</f>
        <v>38976</v>
      </c>
      <c r="E268" s="9">
        <f>ROUNDDOWN(((('ASIG EXPERIENCIA'!D70)+(((AVANZADO/44)*B268)*2)/15)+(AVANZADOFIJO/44)*B268),0)</f>
        <v>47562</v>
      </c>
      <c r="F268" s="9">
        <f>ROUNDDOWN(((('ASIG EXPERIENCIA'!E70)+(((AVANZADO/44)*B268)*3)/15)+(AVANZADOFIJO/44)*B268),0)</f>
        <v>56148</v>
      </c>
      <c r="G268" s="9">
        <f>ROUNDDOWN(((('ASIG EXPERIENCIA'!F70)+(((AVANZADO/44)*B268)*4)/15)+(AVANZADOFIJO/44)*B268),0)</f>
        <v>64734</v>
      </c>
      <c r="H268" s="9">
        <f>ROUNDDOWN(((('ASIG EXPERIENCIA'!G70)+(((AVANZADO/44)*B268)*5)/15)+(AVANZADOFIJO/44)*B268),0)</f>
        <v>73321</v>
      </c>
      <c r="I268" s="9">
        <f>ROUNDDOWN(((('ASIG EXPERIENCIA'!H70)+(((AVANZADO/44)*B268)*6)/15)+(AVANZADOFIJO/44)*B268),0)</f>
        <v>81906</v>
      </c>
      <c r="J268" s="9">
        <f>ROUNDDOWN(((('ASIG EXPERIENCIA'!I70)+(((AVANZADO/44)*B268)*7)/15)+(AVANZADOFIJO/44)*B268),0)</f>
        <v>90492</v>
      </c>
      <c r="K268" s="9">
        <f>ROUNDDOWN(((('ASIG EXPERIENCIA'!J70)+(((AVANZADO/44)*B268)*8)/15)+(AVANZADOFIJO/44)*B268),0)</f>
        <v>99078</v>
      </c>
      <c r="L268" s="9">
        <f>ROUNDDOWN(((('ASIG EXPERIENCIA'!K70)+(((AVANZADO/44)*B268)*9)/15)+(AVANZADOFIJO/44)*B268),0)</f>
        <v>107664</v>
      </c>
      <c r="M268" s="9">
        <f>ROUNDDOWN(((('ASIG EXPERIENCIA'!L70)+(((AVANZADO/44)*B268)*10)/15)+(AVANZADOFIJO/44)*B268),0)</f>
        <v>116250</v>
      </c>
      <c r="N268" s="9">
        <f>ROUNDDOWN(((('ASIG EXPERIENCIA'!M70)+(((AVANZADO/44)*B268)*11)/15)+(AVANZADOFIJO/44)*B268),0)</f>
        <v>124836</v>
      </c>
      <c r="O268" s="9">
        <f>ROUNDDOWN(((('ASIG EXPERIENCIA'!N70)+(((AVANZADO/44)*B268)*12)/15)+(AVANZADOFIJO/44)*B268),0)</f>
        <v>133422</v>
      </c>
      <c r="P268" s="9">
        <f>ROUNDDOWN(((('ASIG EXPERIENCIA'!O70)+(((AVANZADO/44)*B268)*13)/15)+(AVANZADOFIJO/44)*B268),0)</f>
        <v>142008</v>
      </c>
      <c r="Q268" s="9">
        <f>ROUNDDOWN(((('ASIG EXPERIENCIA'!P70)+(((AVANZADO/44)*B268)*14)/15)+(AVANZADOFIJO/44)*B268),0)</f>
        <v>150594</v>
      </c>
      <c r="R268" s="9">
        <f>ROUNDDOWN(((('ASIG EXPERIENCIA'!Q70)+(((AVANZADO/44)*B268)*15)/15)+(AVANZADOFIJO/44)*B268),0)</f>
        <v>159180</v>
      </c>
    </row>
    <row r="269" spans="1:18" ht="16.899999999999999" customHeight="1" thickBot="1" x14ac:dyDescent="0.3">
      <c r="A269" s="11" t="s">
        <v>9</v>
      </c>
      <c r="B269" s="13">
        <v>15</v>
      </c>
      <c r="C269" s="14">
        <f>'RMN-BRP'!E17</f>
        <v>213651</v>
      </c>
      <c r="D269" s="9">
        <f>ROUNDDOWN(((('ASIG EXPERIENCIA'!C71)+(((AVANZADO/44)*B269)*1)/15)+(AVANZADOFIJO/44)*B269),0)</f>
        <v>41760</v>
      </c>
      <c r="E269" s="9">
        <f>ROUNDDOWN(((('ASIG EXPERIENCIA'!D71)+(((AVANZADO/44)*B269)*2)/15)+(AVANZADOFIJO/44)*B269),0)</f>
        <v>50959</v>
      </c>
      <c r="F269" s="9">
        <f>ROUNDDOWN(((('ASIG EXPERIENCIA'!E71)+(((AVANZADO/44)*B269)*3)/15)+(AVANZADOFIJO/44)*B269),0)</f>
        <v>60159</v>
      </c>
      <c r="G269" s="9">
        <f>ROUNDDOWN(((('ASIG EXPERIENCIA'!F71)+(((AVANZADO/44)*B269)*4)/15)+(AVANZADOFIJO/44)*B269),0)</f>
        <v>69358</v>
      </c>
      <c r="H269" s="9">
        <f>ROUNDDOWN(((('ASIG EXPERIENCIA'!G71)+(((AVANZADO/44)*B269)*5)/15)+(AVANZADOFIJO/44)*B269),0)</f>
        <v>78557</v>
      </c>
      <c r="I269" s="9">
        <f>ROUNDDOWN(((('ASIG EXPERIENCIA'!H71)+(((AVANZADO/44)*B269)*6)/15)+(AVANZADOFIJO/44)*B269),0)</f>
        <v>87757</v>
      </c>
      <c r="J269" s="9">
        <f>ROUNDDOWN(((('ASIG EXPERIENCIA'!I71)+(((AVANZADO/44)*B269)*7)/15)+(AVANZADOFIJO/44)*B269),0)</f>
        <v>96956</v>
      </c>
      <c r="K269" s="9">
        <f>ROUNDDOWN(((('ASIG EXPERIENCIA'!J71)+(((AVANZADO/44)*B269)*8)/15)+(AVANZADOFIJO/44)*B269),0)</f>
        <v>106155</v>
      </c>
      <c r="L269" s="9">
        <f>ROUNDDOWN(((('ASIG EXPERIENCIA'!K71)+(((AVANZADO/44)*B269)*9)/15)+(AVANZADOFIJO/44)*B269),0)</f>
        <v>115355</v>
      </c>
      <c r="M269" s="9">
        <f>ROUNDDOWN(((('ASIG EXPERIENCIA'!L71)+(((AVANZADO/44)*B269)*10)/15)+(AVANZADOFIJO/44)*B269),0)</f>
        <v>124554</v>
      </c>
      <c r="N269" s="9">
        <f>ROUNDDOWN(((('ASIG EXPERIENCIA'!M71)+(((AVANZADO/44)*B269)*11)/15)+(AVANZADOFIJO/44)*B269),0)</f>
        <v>133753</v>
      </c>
      <c r="O269" s="9">
        <f>ROUNDDOWN(((('ASIG EXPERIENCIA'!N71)+(((AVANZADO/44)*B269)*12)/15)+(AVANZADOFIJO/44)*B269),0)</f>
        <v>142952</v>
      </c>
      <c r="P269" s="9">
        <f>ROUNDDOWN(((('ASIG EXPERIENCIA'!O71)+(((AVANZADO/44)*B269)*13)/15)+(AVANZADOFIJO/44)*B269),0)</f>
        <v>152152</v>
      </c>
      <c r="Q269" s="9">
        <f>ROUNDDOWN(((('ASIG EXPERIENCIA'!P71)+(((AVANZADO/44)*B269)*14)/15)+(AVANZADOFIJO/44)*B269),0)</f>
        <v>161350</v>
      </c>
      <c r="R269" s="9">
        <f>ROUNDDOWN(((('ASIG EXPERIENCIA'!Q71)+(((AVANZADO/44)*B269)*15)/15)+(AVANZADOFIJO/44)*B269),0)</f>
        <v>170550</v>
      </c>
    </row>
    <row r="270" spans="1:18" ht="16.899999999999999" customHeight="1" thickBot="1" x14ac:dyDescent="0.3">
      <c r="A270" s="11" t="s">
        <v>9</v>
      </c>
      <c r="B270" s="13">
        <v>16</v>
      </c>
      <c r="C270" s="14">
        <f>'RMN-BRP'!E18</f>
        <v>227894.39999999999</v>
      </c>
      <c r="D270" s="9">
        <f>ROUNDDOWN(((('ASIG EXPERIENCIA'!C72)+(((AVANZADO/44)*B270)*1)/15)+(AVANZADOFIJO/44)*B270),0)</f>
        <v>44544</v>
      </c>
      <c r="E270" s="9">
        <f>ROUNDDOWN(((('ASIG EXPERIENCIA'!D72)+(((AVANZADO/44)*B270)*2)/15)+(AVANZADOFIJO/44)*B270),0)</f>
        <v>54357</v>
      </c>
      <c r="F270" s="9">
        <f>ROUNDDOWN(((('ASIG EXPERIENCIA'!E72)+(((AVANZADO/44)*B270)*3)/15)+(AVANZADOFIJO/44)*B270),0)</f>
        <v>64169</v>
      </c>
      <c r="G270" s="9">
        <f>ROUNDDOWN(((('ASIG EXPERIENCIA'!F72)+(((AVANZADO/44)*B270)*4)/15)+(AVANZADOFIJO/44)*B270),0)</f>
        <v>73982</v>
      </c>
      <c r="H270" s="9">
        <f>ROUNDDOWN(((('ASIG EXPERIENCIA'!G72)+(((AVANZADO/44)*B270)*5)/15)+(AVANZADOFIJO/44)*B270),0)</f>
        <v>83795</v>
      </c>
      <c r="I270" s="9">
        <f>ROUNDDOWN(((('ASIG EXPERIENCIA'!H72)+(((AVANZADO/44)*B270)*6)/15)+(AVANZADOFIJO/44)*B270),0)</f>
        <v>93607</v>
      </c>
      <c r="J270" s="9">
        <f>ROUNDDOWN(((('ASIG EXPERIENCIA'!I72)+(((AVANZADO/44)*B270)*7)/15)+(AVANZADOFIJO/44)*B270),0)</f>
        <v>103420</v>
      </c>
      <c r="K270" s="9">
        <f>ROUNDDOWN(((('ASIG EXPERIENCIA'!J72)+(((AVANZADO/44)*B270)*8)/15)+(AVANZADOFIJO/44)*B270),0)</f>
        <v>113233</v>
      </c>
      <c r="L270" s="9">
        <f>ROUNDDOWN(((('ASIG EXPERIENCIA'!K72)+(((AVANZADO/44)*B270)*9)/15)+(AVANZADOFIJO/44)*B270),0)</f>
        <v>123044</v>
      </c>
      <c r="M270" s="9">
        <f>ROUNDDOWN(((('ASIG EXPERIENCIA'!L72)+(((AVANZADO/44)*B270)*10)/15)+(AVANZADOFIJO/44)*B270),0)</f>
        <v>132857</v>
      </c>
      <c r="N270" s="9">
        <f>ROUNDDOWN(((('ASIG EXPERIENCIA'!M72)+(((AVANZADO/44)*B270)*11)/15)+(AVANZADOFIJO/44)*B270),0)</f>
        <v>142670</v>
      </c>
      <c r="O270" s="9">
        <f>ROUNDDOWN(((('ASIG EXPERIENCIA'!N72)+(((AVANZADO/44)*B270)*12)/15)+(AVANZADOFIJO/44)*B270),0)</f>
        <v>152482</v>
      </c>
      <c r="P270" s="9">
        <f>ROUNDDOWN(((('ASIG EXPERIENCIA'!O72)+(((AVANZADO/44)*B270)*13)/15)+(AVANZADOFIJO/44)*B270),0)</f>
        <v>162295</v>
      </c>
      <c r="Q270" s="9">
        <f>ROUNDDOWN(((('ASIG EXPERIENCIA'!P72)+(((AVANZADO/44)*B270)*14)/15)+(AVANZADOFIJO/44)*B270),0)</f>
        <v>172108</v>
      </c>
      <c r="R270" s="9">
        <f>ROUNDDOWN(((('ASIG EXPERIENCIA'!Q72)+(((AVANZADO/44)*B270)*15)/15)+(AVANZADOFIJO/44)*B270),0)</f>
        <v>181920</v>
      </c>
    </row>
    <row r="271" spans="1:18" ht="16.899999999999999" customHeight="1" thickBot="1" x14ac:dyDescent="0.3">
      <c r="A271" s="11" t="s">
        <v>9</v>
      </c>
      <c r="B271" s="13">
        <v>17</v>
      </c>
      <c r="C271" s="14">
        <f>'RMN-BRP'!E19</f>
        <v>242137.8</v>
      </c>
      <c r="D271" s="9">
        <f>ROUNDDOWN(((('ASIG EXPERIENCIA'!C73)+(((AVANZADO/44)*B271)*1)/15)+(AVANZADOFIJO/44)*B271),0)</f>
        <v>47329</v>
      </c>
      <c r="E271" s="9">
        <f>ROUNDDOWN(((('ASIG EXPERIENCIA'!D73)+(((AVANZADO/44)*B271)*2)/15)+(AVANZADOFIJO/44)*B271),0)</f>
        <v>57754</v>
      </c>
      <c r="F271" s="9">
        <f>ROUNDDOWN(((('ASIG EXPERIENCIA'!E73)+(((AVANZADO/44)*B271)*3)/15)+(AVANZADOFIJO/44)*B271),0)</f>
        <v>68180</v>
      </c>
      <c r="G271" s="9">
        <f>ROUNDDOWN(((('ASIG EXPERIENCIA'!F73)+(((AVANZADO/44)*B271)*4)/15)+(AVANZADOFIJO/44)*B271),0)</f>
        <v>78606</v>
      </c>
      <c r="H271" s="9">
        <f>ROUNDDOWN(((('ASIG EXPERIENCIA'!G73)+(((AVANZADO/44)*B271)*5)/15)+(AVANZADOFIJO/44)*B271),0)</f>
        <v>89032</v>
      </c>
      <c r="I271" s="9">
        <f>ROUNDDOWN(((('ASIG EXPERIENCIA'!H73)+(((AVANZADO/44)*B271)*6)/15)+(AVANZADOFIJO/44)*B271),0)</f>
        <v>99458</v>
      </c>
      <c r="J271" s="9">
        <f>ROUNDDOWN(((('ASIG EXPERIENCIA'!I73)+(((AVANZADO/44)*B271)*7)/15)+(AVANZADOFIJO/44)*B271),0)</f>
        <v>109884</v>
      </c>
      <c r="K271" s="9">
        <f>ROUNDDOWN(((('ASIG EXPERIENCIA'!J73)+(((AVANZADO/44)*B271)*8)/15)+(AVANZADOFIJO/44)*B271),0)</f>
        <v>120309</v>
      </c>
      <c r="L271" s="9">
        <f>ROUNDDOWN(((('ASIG EXPERIENCIA'!K73)+(((AVANZADO/44)*B271)*9)/15)+(AVANZADOFIJO/44)*B271),0)</f>
        <v>130735</v>
      </c>
      <c r="M271" s="9">
        <f>ROUNDDOWN(((('ASIG EXPERIENCIA'!L73)+(((AVANZADO/44)*B271)*10)/15)+(AVANZADOFIJO/44)*B271),0)</f>
        <v>141161</v>
      </c>
      <c r="N271" s="9">
        <f>ROUNDDOWN(((('ASIG EXPERIENCIA'!M73)+(((AVANZADO/44)*B271)*11)/15)+(AVANZADOFIJO/44)*B271),0)</f>
        <v>151587</v>
      </c>
      <c r="O271" s="9">
        <f>ROUNDDOWN(((('ASIG EXPERIENCIA'!N73)+(((AVANZADO/44)*B271)*12)/15)+(AVANZADOFIJO/44)*B271),0)</f>
        <v>162013</v>
      </c>
      <c r="P271" s="9">
        <f>ROUNDDOWN(((('ASIG EXPERIENCIA'!O73)+(((AVANZADO/44)*B271)*13)/15)+(AVANZADOFIJO/44)*B271),0)</f>
        <v>172438</v>
      </c>
      <c r="Q271" s="9">
        <f>ROUNDDOWN(((('ASIG EXPERIENCIA'!P73)+(((AVANZADO/44)*B271)*14)/15)+(AVANZADOFIJO/44)*B271),0)</f>
        <v>182864</v>
      </c>
      <c r="R271" s="9">
        <f>ROUNDDOWN(((('ASIG EXPERIENCIA'!Q73)+(((AVANZADO/44)*B271)*15)/15)+(AVANZADOFIJO/44)*B271),0)</f>
        <v>193290</v>
      </c>
    </row>
    <row r="272" spans="1:18" ht="16.899999999999999" customHeight="1" thickBot="1" x14ac:dyDescent="0.3">
      <c r="A272" s="11" t="s">
        <v>9</v>
      </c>
      <c r="B272" s="13">
        <v>18</v>
      </c>
      <c r="C272" s="14">
        <f>'RMN-BRP'!E20</f>
        <v>256381.19999999998</v>
      </c>
      <c r="D272" s="9">
        <f>ROUNDDOWN(((('ASIG EXPERIENCIA'!C74)+(((AVANZADO/44)*B272)*1)/15)+(AVANZADOFIJO/44)*B272),0)</f>
        <v>50112</v>
      </c>
      <c r="E272" s="9">
        <f>ROUNDDOWN(((('ASIG EXPERIENCIA'!D74)+(((AVANZADO/44)*B272)*2)/15)+(AVANZADOFIJO/44)*B272),0)</f>
        <v>61152</v>
      </c>
      <c r="F272" s="9">
        <f>ROUNDDOWN(((('ASIG EXPERIENCIA'!E74)+(((AVANZADO/44)*B272)*3)/15)+(AVANZADOFIJO/44)*B272),0)</f>
        <v>72191</v>
      </c>
      <c r="G272" s="9">
        <f>ROUNDDOWN(((('ASIG EXPERIENCIA'!F74)+(((AVANZADO/44)*B272)*4)/15)+(AVANZADOFIJO/44)*B272),0)</f>
        <v>83230</v>
      </c>
      <c r="H272" s="9">
        <f>ROUNDDOWN(((('ASIG EXPERIENCIA'!G74)+(((AVANZADO/44)*B272)*5)/15)+(AVANZADOFIJO/44)*B272),0)</f>
        <v>94269</v>
      </c>
      <c r="I272" s="9">
        <f>ROUNDDOWN(((('ASIG EXPERIENCIA'!H74)+(((AVANZADO/44)*B272)*6)/15)+(AVANZADOFIJO/44)*B272),0)</f>
        <v>105309</v>
      </c>
      <c r="J272" s="9">
        <f>ROUNDDOWN(((('ASIG EXPERIENCIA'!I74)+(((AVANZADO/44)*B272)*7)/15)+(AVANZADOFIJO/44)*B272),0)</f>
        <v>116347</v>
      </c>
      <c r="K272" s="9">
        <f>ROUNDDOWN(((('ASIG EXPERIENCIA'!J74)+(((AVANZADO/44)*B272)*8)/15)+(AVANZADOFIJO/44)*B272),0)</f>
        <v>127387</v>
      </c>
      <c r="L272" s="9">
        <f>ROUNDDOWN(((('ASIG EXPERIENCIA'!K74)+(((AVANZADO/44)*B272)*9)/15)+(AVANZADOFIJO/44)*B272),0)</f>
        <v>138425</v>
      </c>
      <c r="M272" s="9">
        <f>ROUNDDOWN(((('ASIG EXPERIENCIA'!L74)+(((AVANZADO/44)*B272)*10)/15)+(AVANZADOFIJO/44)*B272),0)</f>
        <v>149465</v>
      </c>
      <c r="N272" s="9">
        <f>ROUNDDOWN(((('ASIG EXPERIENCIA'!M74)+(((AVANZADO/44)*B272)*11)/15)+(AVANZADOFIJO/44)*B272),0)</f>
        <v>160504</v>
      </c>
      <c r="O272" s="9">
        <f>ROUNDDOWN(((('ASIG EXPERIENCIA'!N74)+(((AVANZADO/44)*B272)*12)/15)+(AVANZADOFIJO/44)*B272),0)</f>
        <v>171543</v>
      </c>
      <c r="P272" s="9">
        <f>ROUNDDOWN(((('ASIG EXPERIENCIA'!O74)+(((AVANZADO/44)*B272)*13)/15)+(AVANZADOFIJO/44)*B272),0)</f>
        <v>182582</v>
      </c>
      <c r="Q272" s="9">
        <f>ROUNDDOWN(((('ASIG EXPERIENCIA'!P74)+(((AVANZADO/44)*B272)*14)/15)+(AVANZADOFIJO/44)*B272),0)</f>
        <v>193622</v>
      </c>
      <c r="R272" s="9">
        <f>ROUNDDOWN(((('ASIG EXPERIENCIA'!Q74)+(((AVANZADO/44)*B272)*15)/15)+(AVANZADOFIJO/44)*B272),0)</f>
        <v>204660</v>
      </c>
    </row>
    <row r="273" spans="1:18" ht="16.899999999999999" customHeight="1" thickBot="1" x14ac:dyDescent="0.3">
      <c r="A273" s="11" t="s">
        <v>9</v>
      </c>
      <c r="B273" s="13">
        <v>19</v>
      </c>
      <c r="C273" s="14">
        <f>'RMN-BRP'!E21</f>
        <v>270624.59999999998</v>
      </c>
      <c r="D273" s="9">
        <f>ROUNDDOWN(((('ASIG EXPERIENCIA'!C75)+(((AVANZADO/44)*B273)*1)/15)+(AVANZADOFIJO/44)*B273),0)</f>
        <v>52897</v>
      </c>
      <c r="E273" s="9">
        <f>ROUNDDOWN(((('ASIG EXPERIENCIA'!D75)+(((AVANZADO/44)*B273)*2)/15)+(AVANZADOFIJO/44)*B273),0)</f>
        <v>64549</v>
      </c>
      <c r="F273" s="9">
        <f>ROUNDDOWN(((('ASIG EXPERIENCIA'!E75)+(((AVANZADO/44)*B273)*3)/15)+(AVANZADOFIJO/44)*B273),0)</f>
        <v>76201</v>
      </c>
      <c r="G273" s="9">
        <f>ROUNDDOWN(((('ASIG EXPERIENCIA'!F75)+(((AVANZADO/44)*B273)*4)/15)+(AVANZADOFIJO/44)*B273),0)</f>
        <v>87854</v>
      </c>
      <c r="H273" s="9">
        <f>ROUNDDOWN(((('ASIG EXPERIENCIA'!G75)+(((AVANZADO/44)*B273)*5)/15)+(AVANZADOFIJO/44)*B273),0)</f>
        <v>99506</v>
      </c>
      <c r="I273" s="9">
        <f>ROUNDDOWN(((('ASIG EXPERIENCIA'!H75)+(((AVANZADO/44)*B273)*6)/15)+(AVANZADOFIJO/44)*B273),0)</f>
        <v>111159</v>
      </c>
      <c r="J273" s="9">
        <f>ROUNDDOWN(((('ASIG EXPERIENCIA'!I75)+(((AVANZADO/44)*B273)*7)/15)+(AVANZADOFIJO/44)*B273),0)</f>
        <v>122811</v>
      </c>
      <c r="K273" s="9">
        <f>ROUNDDOWN(((('ASIG EXPERIENCIA'!J75)+(((AVANZADO/44)*B273)*8)/15)+(AVANZADOFIJO/44)*B273),0)</f>
        <v>134463</v>
      </c>
      <c r="L273" s="9">
        <f>ROUNDDOWN(((('ASIG EXPERIENCIA'!K75)+(((AVANZADO/44)*B273)*9)/15)+(AVANZADOFIJO/44)*B273),0)</f>
        <v>146116</v>
      </c>
      <c r="M273" s="9">
        <f>ROUNDDOWN(((('ASIG EXPERIENCIA'!L75)+(((AVANZADO/44)*B273)*10)/15)+(AVANZADOFIJO/44)*B273),0)</f>
        <v>157768</v>
      </c>
      <c r="N273" s="9">
        <f>ROUNDDOWN(((('ASIG EXPERIENCIA'!M75)+(((AVANZADO/44)*B273)*11)/15)+(AVANZADOFIJO/44)*B273),0)</f>
        <v>169421</v>
      </c>
      <c r="O273" s="9">
        <f>ROUNDDOWN(((('ASIG EXPERIENCIA'!N75)+(((AVANZADO/44)*B273)*12)/15)+(AVANZADOFIJO/44)*B273),0)</f>
        <v>181073</v>
      </c>
      <c r="P273" s="9">
        <f>ROUNDDOWN(((('ASIG EXPERIENCIA'!O75)+(((AVANZADO/44)*B273)*13)/15)+(AVANZADOFIJO/44)*B273),0)</f>
        <v>192725</v>
      </c>
      <c r="Q273" s="9">
        <f>ROUNDDOWN(((('ASIG EXPERIENCIA'!P75)+(((AVANZADO/44)*B273)*14)/15)+(AVANZADOFIJO/44)*B273),0)</f>
        <v>204378</v>
      </c>
      <c r="R273" s="9">
        <f>ROUNDDOWN(((('ASIG EXPERIENCIA'!Q75)+(((AVANZADO/44)*B273)*15)/15)+(AVANZADOFIJO/44)*B273),0)</f>
        <v>216031</v>
      </c>
    </row>
    <row r="274" spans="1:18" ht="16.899999999999999" customHeight="1" thickBot="1" x14ac:dyDescent="0.3">
      <c r="A274" s="11" t="s">
        <v>9</v>
      </c>
      <c r="B274" s="13">
        <v>20</v>
      </c>
      <c r="C274" s="14">
        <f>'RMN-BRP'!E22</f>
        <v>284868</v>
      </c>
      <c r="D274" s="9">
        <f>ROUNDDOWN(((('ASIG EXPERIENCIA'!C76)+(((AVANZADO/44)*B274)*1)/15)+(AVANZADOFIJO/44)*B274),0)</f>
        <v>55681</v>
      </c>
      <c r="E274" s="9">
        <f>ROUNDDOWN(((('ASIG EXPERIENCIA'!D76)+(((AVANZADO/44)*B274)*2)/15)+(AVANZADOFIJO/44)*B274),0)</f>
        <v>67946</v>
      </c>
      <c r="F274" s="9">
        <f>ROUNDDOWN(((('ASIG EXPERIENCIA'!E76)+(((AVANZADO/44)*B274)*3)/15)+(AVANZADOFIJO/44)*B274),0)</f>
        <v>80212</v>
      </c>
      <c r="G274" s="9">
        <f>ROUNDDOWN(((('ASIG EXPERIENCIA'!F76)+(((AVANZADO/44)*B274)*4)/15)+(AVANZADOFIJO/44)*B274),0)</f>
        <v>92477</v>
      </c>
      <c r="H274" s="9">
        <f>ROUNDDOWN(((('ASIG EXPERIENCIA'!G76)+(((AVANZADO/44)*B274)*5)/15)+(AVANZADOFIJO/44)*B274),0)</f>
        <v>104743</v>
      </c>
      <c r="I274" s="9">
        <f>ROUNDDOWN(((('ASIG EXPERIENCIA'!H76)+(((AVANZADO/44)*B274)*6)/15)+(AVANZADOFIJO/44)*B274),0)</f>
        <v>117010</v>
      </c>
      <c r="J274" s="9">
        <f>ROUNDDOWN(((('ASIG EXPERIENCIA'!I76)+(((AVANZADO/44)*B274)*7)/15)+(AVANZADOFIJO/44)*B274),0)</f>
        <v>129275</v>
      </c>
      <c r="K274" s="9">
        <f>ROUNDDOWN(((('ASIG EXPERIENCIA'!J76)+(((AVANZADO/44)*B274)*8)/15)+(AVANZADOFIJO/44)*B274),0)</f>
        <v>141541</v>
      </c>
      <c r="L274" s="9">
        <f>ROUNDDOWN(((('ASIG EXPERIENCIA'!K76)+(((AVANZADO/44)*B274)*9)/15)+(AVANZADOFIJO/44)*B274),0)</f>
        <v>153806</v>
      </c>
      <c r="M274" s="9">
        <f>ROUNDDOWN(((('ASIG EXPERIENCIA'!L76)+(((AVANZADO/44)*B274)*10)/15)+(AVANZADOFIJO/44)*B274),0)</f>
        <v>166072</v>
      </c>
      <c r="N274" s="9">
        <f>ROUNDDOWN(((('ASIG EXPERIENCIA'!M76)+(((AVANZADO/44)*B274)*11)/15)+(AVANZADOFIJO/44)*B274),0)</f>
        <v>178338</v>
      </c>
      <c r="O274" s="9">
        <f>ROUNDDOWN(((('ASIG EXPERIENCIA'!N76)+(((AVANZADO/44)*B274)*12)/15)+(AVANZADOFIJO/44)*B274),0)</f>
        <v>190603</v>
      </c>
      <c r="P274" s="9">
        <f>ROUNDDOWN(((('ASIG EXPERIENCIA'!O76)+(((AVANZADO/44)*B274)*13)/15)+(AVANZADOFIJO/44)*B274),0)</f>
        <v>202869</v>
      </c>
      <c r="Q274" s="9">
        <f>ROUNDDOWN(((('ASIG EXPERIENCIA'!P76)+(((AVANZADO/44)*B274)*14)/15)+(AVANZADOFIJO/44)*B274),0)</f>
        <v>215134</v>
      </c>
      <c r="R274" s="9">
        <f>ROUNDDOWN(((('ASIG EXPERIENCIA'!Q76)+(((AVANZADO/44)*B274)*15)/15)+(AVANZADOFIJO/44)*B274),0)</f>
        <v>227401</v>
      </c>
    </row>
    <row r="275" spans="1:18" ht="16.899999999999999" customHeight="1" thickBot="1" x14ac:dyDescent="0.3">
      <c r="A275" s="11" t="s">
        <v>9</v>
      </c>
      <c r="B275" s="13">
        <v>21</v>
      </c>
      <c r="C275" s="14">
        <f>'RMN-BRP'!E23</f>
        <v>299111.39999999997</v>
      </c>
      <c r="D275" s="9">
        <f>ROUNDDOWN(((('ASIG EXPERIENCIA'!C77)+(((AVANZADO/44)*B275)*1)/15)+(AVANZADOFIJO/44)*B275),0)</f>
        <v>58464</v>
      </c>
      <c r="E275" s="9">
        <f>ROUNDDOWN(((('ASIG EXPERIENCIA'!D77)+(((AVANZADO/44)*B275)*2)/15)+(AVANZADOFIJO/44)*B275),0)</f>
        <v>71344</v>
      </c>
      <c r="F275" s="9">
        <f>ROUNDDOWN(((('ASIG EXPERIENCIA'!E77)+(((AVANZADO/44)*B275)*3)/15)+(AVANZADOFIJO/44)*B275),0)</f>
        <v>84223</v>
      </c>
      <c r="G275" s="9">
        <f>ROUNDDOWN(((('ASIG EXPERIENCIA'!F77)+(((AVANZADO/44)*B275)*4)/15)+(AVANZADOFIJO/44)*B275),0)</f>
        <v>97102</v>
      </c>
      <c r="H275" s="9">
        <f>ROUNDDOWN(((('ASIG EXPERIENCIA'!G77)+(((AVANZADO/44)*B275)*5)/15)+(AVANZADOFIJO/44)*B275),0)</f>
        <v>109981</v>
      </c>
      <c r="I275" s="9">
        <f>ROUNDDOWN(((('ASIG EXPERIENCIA'!H77)+(((AVANZADO/44)*B275)*6)/15)+(AVANZADOFIJO/44)*B275),0)</f>
        <v>122860</v>
      </c>
      <c r="J275" s="9">
        <f>ROUNDDOWN(((('ASIG EXPERIENCIA'!I77)+(((AVANZADO/44)*B275)*7)/15)+(AVANZADOFIJO/44)*B275),0)</f>
        <v>135739</v>
      </c>
      <c r="K275" s="9">
        <f>ROUNDDOWN(((('ASIG EXPERIENCIA'!J77)+(((AVANZADO/44)*B275)*8)/15)+(AVANZADOFIJO/44)*B275),0)</f>
        <v>148617</v>
      </c>
      <c r="L275" s="9">
        <f>ROUNDDOWN(((('ASIG EXPERIENCIA'!K77)+(((AVANZADO/44)*B275)*9)/15)+(AVANZADOFIJO/44)*B275),0)</f>
        <v>161497</v>
      </c>
      <c r="M275" s="9">
        <f>ROUNDDOWN(((('ASIG EXPERIENCIA'!L77)+(((AVANZADO/44)*B275)*10)/15)+(AVANZADOFIJO/44)*B275),0)</f>
        <v>174375</v>
      </c>
      <c r="N275" s="9">
        <f>ROUNDDOWN(((('ASIG EXPERIENCIA'!M77)+(((AVANZADO/44)*B275)*11)/15)+(AVANZADOFIJO/44)*B275),0)</f>
        <v>187255</v>
      </c>
      <c r="O275" s="9">
        <f>ROUNDDOWN(((('ASIG EXPERIENCIA'!N77)+(((AVANZADO/44)*B275)*12)/15)+(AVANZADOFIJO/44)*B275),0)</f>
        <v>200134</v>
      </c>
      <c r="P275" s="9">
        <f>ROUNDDOWN(((('ASIG EXPERIENCIA'!O77)+(((AVANZADO/44)*B275)*13)/15)+(AVANZADOFIJO/44)*B275),0)</f>
        <v>213012</v>
      </c>
      <c r="Q275" s="9">
        <f>ROUNDDOWN(((('ASIG EXPERIENCIA'!P77)+(((AVANZADO/44)*B275)*14)/15)+(AVANZADOFIJO/44)*B275),0)</f>
        <v>225892</v>
      </c>
      <c r="R275" s="9">
        <f>ROUNDDOWN(((('ASIG EXPERIENCIA'!Q77)+(((AVANZADO/44)*B275)*15)/15)+(AVANZADOFIJO/44)*B275),0)</f>
        <v>238770</v>
      </c>
    </row>
    <row r="276" spans="1:18" ht="16.899999999999999" customHeight="1" thickBot="1" x14ac:dyDescent="0.3">
      <c r="A276" s="11" t="s">
        <v>9</v>
      </c>
      <c r="B276" s="13">
        <v>22</v>
      </c>
      <c r="C276" s="14">
        <f>'RMN-BRP'!E24</f>
        <v>313354.8</v>
      </c>
      <c r="D276" s="9">
        <f>ROUNDDOWN(((('ASIG EXPERIENCIA'!C78)+(((AVANZADO/44)*B276)*1)/15)+(AVANZADOFIJO/44)*B276),0)</f>
        <v>61249</v>
      </c>
      <c r="E276" s="9">
        <f>ROUNDDOWN(((('ASIG EXPERIENCIA'!D78)+(((AVANZADO/44)*B276)*2)/15)+(AVANZADOFIJO/44)*B276),0)</f>
        <v>74742</v>
      </c>
      <c r="F276" s="9">
        <f>ROUNDDOWN(((('ASIG EXPERIENCIA'!E78)+(((AVANZADO/44)*B276)*3)/15)+(AVANZADOFIJO/44)*B276),0)</f>
        <v>88233</v>
      </c>
      <c r="G276" s="9">
        <f>ROUNDDOWN(((('ASIG EXPERIENCIA'!F78)+(((AVANZADO/44)*B276)*4)/15)+(AVANZADOFIJO/44)*B276),0)</f>
        <v>101726</v>
      </c>
      <c r="H276" s="9">
        <f>ROUNDDOWN(((('ASIG EXPERIENCIA'!G78)+(((AVANZADO/44)*B276)*5)/15)+(AVANZADOFIJO/44)*B276),0)</f>
        <v>115218</v>
      </c>
      <c r="I276" s="9">
        <f>ROUNDDOWN(((('ASIG EXPERIENCIA'!H78)+(((AVANZADO/44)*B276)*6)/15)+(AVANZADOFIJO/44)*B276),0)</f>
        <v>128710</v>
      </c>
      <c r="J276" s="9">
        <f>ROUNDDOWN(((('ASIG EXPERIENCIA'!I78)+(((AVANZADO/44)*B276)*7)/15)+(AVANZADOFIJO/44)*B276),0)</f>
        <v>142202</v>
      </c>
      <c r="K276" s="9">
        <f>ROUNDDOWN(((('ASIG EXPERIENCIA'!J78)+(((AVANZADO/44)*B276)*8)/15)+(AVANZADOFIJO/44)*B276),0)</f>
        <v>155695</v>
      </c>
      <c r="L276" s="9">
        <f>ROUNDDOWN(((('ASIG EXPERIENCIA'!K78)+(((AVANZADO/44)*B276)*9)/15)+(AVANZADOFIJO/44)*B276),0)</f>
        <v>169187</v>
      </c>
      <c r="M276" s="9">
        <f>ROUNDDOWN(((('ASIG EXPERIENCIA'!L78)+(((AVANZADO/44)*B276)*10)/15)+(AVANZADOFIJO/44)*B276),0)</f>
        <v>182679</v>
      </c>
      <c r="N276" s="9">
        <f>ROUNDDOWN(((('ASIG EXPERIENCIA'!M78)+(((AVANZADO/44)*B276)*11)/15)+(AVANZADOFIJO/44)*B276),0)</f>
        <v>196171</v>
      </c>
      <c r="O276" s="9">
        <f>ROUNDDOWN(((('ASIG EXPERIENCIA'!N78)+(((AVANZADO/44)*B276)*12)/15)+(AVANZADOFIJO/44)*B276),0)</f>
        <v>209664</v>
      </c>
      <c r="P276" s="9">
        <f>ROUNDDOWN(((('ASIG EXPERIENCIA'!O78)+(((AVANZADO/44)*B276)*13)/15)+(AVANZADOFIJO/44)*B276),0)</f>
        <v>223156</v>
      </c>
      <c r="Q276" s="9">
        <f>ROUNDDOWN(((('ASIG EXPERIENCIA'!P78)+(((AVANZADO/44)*B276)*14)/15)+(AVANZADOFIJO/44)*B276),0)</f>
        <v>236648</v>
      </c>
      <c r="R276" s="9">
        <f>ROUNDDOWN(((('ASIG EXPERIENCIA'!Q78)+(((AVANZADO/44)*B276)*15)/15)+(AVANZADOFIJO/44)*B276),0)</f>
        <v>250141</v>
      </c>
    </row>
    <row r="277" spans="1:18" ht="16.899999999999999" customHeight="1" thickBot="1" x14ac:dyDescent="0.3">
      <c r="A277" s="11" t="s">
        <v>9</v>
      </c>
      <c r="B277" s="13">
        <v>23</v>
      </c>
      <c r="C277" s="14">
        <f>'RMN-BRP'!E25</f>
        <v>327598.2</v>
      </c>
      <c r="D277" s="9">
        <f>ROUNDDOWN(((('ASIG EXPERIENCIA'!C79)+(((AVANZADO/44)*B277)*1)/15)+(AVANZADOFIJO/44)*B277),0)</f>
        <v>64033</v>
      </c>
      <c r="E277" s="9">
        <f>ROUNDDOWN(((('ASIG EXPERIENCIA'!D79)+(((AVANZADO/44)*B277)*2)/15)+(AVANZADOFIJO/44)*B277),0)</f>
        <v>78138</v>
      </c>
      <c r="F277" s="9">
        <f>ROUNDDOWN(((('ASIG EXPERIENCIA'!E79)+(((AVANZADO/44)*B277)*3)/15)+(AVANZADOFIJO/44)*B277),0)</f>
        <v>92244</v>
      </c>
      <c r="G277" s="9">
        <f>ROUNDDOWN(((('ASIG EXPERIENCIA'!F79)+(((AVANZADO/44)*B277)*4)/15)+(AVANZADOFIJO/44)*B277),0)</f>
        <v>106349</v>
      </c>
      <c r="H277" s="9">
        <f>ROUNDDOWN(((('ASIG EXPERIENCIA'!G79)+(((AVANZADO/44)*B277)*5)/15)+(AVANZADOFIJO/44)*B277),0)</f>
        <v>120455</v>
      </c>
      <c r="I277" s="9">
        <f>ROUNDDOWN(((('ASIG EXPERIENCIA'!H79)+(((AVANZADO/44)*B277)*6)/15)+(AVANZADOFIJO/44)*B277),0)</f>
        <v>134560</v>
      </c>
      <c r="J277" s="9">
        <f>ROUNDDOWN(((('ASIG EXPERIENCIA'!I79)+(((AVANZADO/44)*B277)*7)/15)+(AVANZADOFIJO/44)*B277),0)</f>
        <v>148666</v>
      </c>
      <c r="K277" s="9">
        <f>ROUNDDOWN(((('ASIG EXPERIENCIA'!J79)+(((AVANZADO/44)*B277)*8)/15)+(AVANZADOFIJO/44)*B277),0)</f>
        <v>162771</v>
      </c>
      <c r="L277" s="9">
        <f>ROUNDDOWN(((('ASIG EXPERIENCIA'!K79)+(((AVANZADO/44)*B277)*9)/15)+(AVANZADOFIJO/44)*B277),0)</f>
        <v>176877</v>
      </c>
      <c r="M277" s="9">
        <f>ROUNDDOWN(((('ASIG EXPERIENCIA'!L79)+(((AVANZADO/44)*B277)*10)/15)+(AVANZADOFIJO/44)*B277),0)</f>
        <v>190982</v>
      </c>
      <c r="N277" s="9">
        <f>ROUNDDOWN(((('ASIG EXPERIENCIA'!M79)+(((AVANZADO/44)*B277)*11)/15)+(AVANZADOFIJO/44)*B277),0)</f>
        <v>205089</v>
      </c>
      <c r="O277" s="9">
        <f>ROUNDDOWN(((('ASIG EXPERIENCIA'!N79)+(((AVANZADO/44)*B277)*12)/15)+(AVANZADOFIJO/44)*B277),0)</f>
        <v>219194</v>
      </c>
      <c r="P277" s="9">
        <f>ROUNDDOWN(((('ASIG EXPERIENCIA'!O79)+(((AVANZADO/44)*B277)*13)/15)+(AVANZADOFIJO/44)*B277),0)</f>
        <v>233300</v>
      </c>
      <c r="Q277" s="9">
        <f>ROUNDDOWN(((('ASIG EXPERIENCIA'!P79)+(((AVANZADO/44)*B277)*14)/15)+(AVANZADOFIJO/44)*B277),0)</f>
        <v>247405</v>
      </c>
      <c r="R277" s="9">
        <f>ROUNDDOWN(((('ASIG EXPERIENCIA'!Q79)+(((AVANZADO/44)*B277)*15)/15)+(AVANZADOFIJO/44)*B277),0)</f>
        <v>261511</v>
      </c>
    </row>
    <row r="278" spans="1:18" ht="16.899999999999999" customHeight="1" thickBot="1" x14ac:dyDescent="0.3">
      <c r="A278" s="11" t="s">
        <v>9</v>
      </c>
      <c r="B278" s="13">
        <v>24</v>
      </c>
      <c r="C278" s="14">
        <f>'RMN-BRP'!E26</f>
        <v>341841.6</v>
      </c>
      <c r="D278" s="9">
        <f>ROUNDDOWN(((('ASIG EXPERIENCIA'!C80)+(((AVANZADO/44)*B278)*1)/15)+(AVANZADOFIJO/44)*B278),0)</f>
        <v>66817</v>
      </c>
      <c r="E278" s="9">
        <f>ROUNDDOWN(((('ASIG EXPERIENCIA'!D80)+(((AVANZADO/44)*B278)*2)/15)+(AVANZADOFIJO/44)*B278),0)</f>
        <v>81536</v>
      </c>
      <c r="F278" s="9">
        <f>ROUNDDOWN(((('ASIG EXPERIENCIA'!E80)+(((AVANZADO/44)*B278)*3)/15)+(AVANZADOFIJO/44)*B278),0)</f>
        <v>96254</v>
      </c>
      <c r="G278" s="9">
        <f>ROUNDDOWN(((('ASIG EXPERIENCIA'!F80)+(((AVANZADO/44)*B278)*4)/15)+(AVANZADOFIJO/44)*B278),0)</f>
        <v>110974</v>
      </c>
      <c r="H278" s="9">
        <f>ROUNDDOWN(((('ASIG EXPERIENCIA'!G80)+(((AVANZADO/44)*B278)*5)/15)+(AVANZADOFIJO/44)*B278),0)</f>
        <v>125692</v>
      </c>
      <c r="I278" s="9">
        <f>ROUNDDOWN(((('ASIG EXPERIENCIA'!H80)+(((AVANZADO/44)*B278)*6)/15)+(AVANZADOFIJO/44)*B278),0)</f>
        <v>140411</v>
      </c>
      <c r="J278" s="9">
        <f>ROUNDDOWN(((('ASIG EXPERIENCIA'!I80)+(((AVANZADO/44)*B278)*7)/15)+(AVANZADOFIJO/44)*B278),0)</f>
        <v>155130</v>
      </c>
      <c r="K278" s="9">
        <f>ROUNDDOWN(((('ASIG EXPERIENCIA'!J80)+(((AVANZADO/44)*B278)*8)/15)+(AVANZADOFIJO/44)*B278),0)</f>
        <v>169849</v>
      </c>
      <c r="L278" s="9">
        <f>ROUNDDOWN(((('ASIG EXPERIENCIA'!K80)+(((AVANZADO/44)*B278)*9)/15)+(AVANZADOFIJO/44)*B278),0)</f>
        <v>184567</v>
      </c>
      <c r="M278" s="9">
        <f>ROUNDDOWN(((('ASIG EXPERIENCIA'!L80)+(((AVANZADO/44)*B278)*10)/15)+(AVANZADOFIJO/44)*B278),0)</f>
        <v>199287</v>
      </c>
      <c r="N278" s="9">
        <f>ROUNDDOWN(((('ASIG EXPERIENCIA'!M80)+(((AVANZADO/44)*B278)*11)/15)+(AVANZADOFIJO/44)*B278),0)</f>
        <v>214005</v>
      </c>
      <c r="O278" s="9">
        <f>ROUNDDOWN(((('ASIG EXPERIENCIA'!N80)+(((AVANZADO/44)*B278)*12)/15)+(AVANZADOFIJO/44)*B278),0)</f>
        <v>228724</v>
      </c>
      <c r="P278" s="9">
        <f>ROUNDDOWN(((('ASIG EXPERIENCIA'!O80)+(((AVANZADO/44)*B278)*13)/15)+(AVANZADOFIJO/44)*B278),0)</f>
        <v>243443</v>
      </c>
      <c r="Q278" s="9">
        <f>ROUNDDOWN(((('ASIG EXPERIENCIA'!P80)+(((AVANZADO/44)*B278)*14)/15)+(AVANZADOFIJO/44)*B278),0)</f>
        <v>258162</v>
      </c>
      <c r="R278" s="9">
        <f>ROUNDDOWN(((('ASIG EXPERIENCIA'!Q80)+(((AVANZADO/44)*B278)*15)/15)+(AVANZADOFIJO/44)*B278),0)</f>
        <v>272880</v>
      </c>
    </row>
    <row r="279" spans="1:18" ht="16.899999999999999" customHeight="1" thickBot="1" x14ac:dyDescent="0.3">
      <c r="A279" s="11" t="s">
        <v>9</v>
      </c>
      <c r="B279" s="13">
        <v>25</v>
      </c>
      <c r="C279" s="14">
        <f>'RMN-BRP'!E27</f>
        <v>356085</v>
      </c>
      <c r="D279" s="9">
        <f>ROUNDDOWN(((('ASIG EXPERIENCIA'!C81)+(((AVANZADO/44)*B279)*1)/15)+(AVANZADOFIJO/44)*B279),0)</f>
        <v>69601</v>
      </c>
      <c r="E279" s="9">
        <f>ROUNDDOWN(((('ASIG EXPERIENCIA'!D81)+(((AVANZADO/44)*B279)*2)/15)+(AVANZADOFIJO/44)*B279),0)</f>
        <v>84934</v>
      </c>
      <c r="F279" s="9">
        <f>ROUNDDOWN(((('ASIG EXPERIENCIA'!E81)+(((AVANZADO/44)*B279)*3)/15)+(AVANZADOFIJO/44)*B279),0)</f>
        <v>100265</v>
      </c>
      <c r="G279" s="9">
        <f>ROUNDDOWN(((('ASIG EXPERIENCIA'!F81)+(((AVANZADO/44)*B279)*4)/15)+(AVANZADOFIJO/44)*B279),0)</f>
        <v>115597</v>
      </c>
      <c r="H279" s="9">
        <f>ROUNDDOWN(((('ASIG EXPERIENCIA'!G81)+(((AVANZADO/44)*B279)*5)/15)+(AVANZADOFIJO/44)*B279),0)</f>
        <v>130930</v>
      </c>
      <c r="I279" s="9">
        <f>ROUNDDOWN(((('ASIG EXPERIENCIA'!H81)+(((AVANZADO/44)*B279)*6)/15)+(AVANZADOFIJO/44)*B279),0)</f>
        <v>146261</v>
      </c>
      <c r="J279" s="9">
        <f>ROUNDDOWN(((('ASIG EXPERIENCIA'!I81)+(((AVANZADO/44)*B279)*7)/15)+(AVANZADOFIJO/44)*B279),0)</f>
        <v>161594</v>
      </c>
      <c r="K279" s="9">
        <f>ROUNDDOWN(((('ASIG EXPERIENCIA'!J81)+(((AVANZADO/44)*B279)*8)/15)+(AVANZADOFIJO/44)*B279),0)</f>
        <v>176926</v>
      </c>
      <c r="L279" s="9">
        <f>ROUNDDOWN(((('ASIG EXPERIENCIA'!K81)+(((AVANZADO/44)*B279)*9)/15)+(AVANZADOFIJO/44)*B279),0)</f>
        <v>192258</v>
      </c>
      <c r="M279" s="9">
        <f>ROUNDDOWN(((('ASIG EXPERIENCIA'!L81)+(((AVANZADO/44)*B279)*10)/15)+(AVANZADOFIJO/44)*B279),0)</f>
        <v>207590</v>
      </c>
      <c r="N279" s="9">
        <f>ROUNDDOWN(((('ASIG EXPERIENCIA'!M81)+(((AVANZADO/44)*B279)*11)/15)+(AVANZADOFIJO/44)*B279),0)</f>
        <v>222922</v>
      </c>
      <c r="O279" s="9">
        <f>ROUNDDOWN(((('ASIG EXPERIENCIA'!N81)+(((AVANZADO/44)*B279)*12)/15)+(AVANZADOFIJO/44)*B279),0)</f>
        <v>238254</v>
      </c>
      <c r="P279" s="9">
        <f>ROUNDDOWN(((('ASIG EXPERIENCIA'!O81)+(((AVANZADO/44)*B279)*13)/15)+(AVANZADOFIJO/44)*B279),0)</f>
        <v>253587</v>
      </c>
      <c r="Q279" s="9">
        <f>ROUNDDOWN(((('ASIG EXPERIENCIA'!P81)+(((AVANZADO/44)*B279)*14)/15)+(AVANZADOFIJO/44)*B279),0)</f>
        <v>268918</v>
      </c>
      <c r="R279" s="9">
        <f>ROUNDDOWN(((('ASIG EXPERIENCIA'!Q81)+(((AVANZADO/44)*B279)*15)/15)+(AVANZADOFIJO/44)*B279),0)</f>
        <v>284251</v>
      </c>
    </row>
    <row r="280" spans="1:18" ht="16.899999999999999" customHeight="1" thickBot="1" x14ac:dyDescent="0.3">
      <c r="A280" s="11" t="s">
        <v>9</v>
      </c>
      <c r="B280" s="13">
        <v>26</v>
      </c>
      <c r="C280" s="14">
        <f>'RMN-BRP'!E28</f>
        <v>370328.39999999997</v>
      </c>
      <c r="D280" s="9">
        <f>ROUNDDOWN(((('ASIG EXPERIENCIA'!C82)+(((AVANZADO/44)*B280)*1)/15)+(AVANZADOFIJO/44)*B280),0)</f>
        <v>72386</v>
      </c>
      <c r="E280" s="9">
        <f>ROUNDDOWN(((('ASIG EXPERIENCIA'!D82)+(((AVANZADO/44)*B280)*2)/15)+(AVANZADOFIJO/44)*B280),0)</f>
        <v>88331</v>
      </c>
      <c r="F280" s="9">
        <f>ROUNDDOWN(((('ASIG EXPERIENCIA'!E82)+(((AVANZADO/44)*B280)*3)/15)+(AVANZADOFIJO/44)*B280),0)</f>
        <v>104276</v>
      </c>
      <c r="G280" s="9">
        <f>ROUNDDOWN(((('ASIG EXPERIENCIA'!F82)+(((AVANZADO/44)*B280)*4)/15)+(AVANZADOFIJO/44)*B280),0)</f>
        <v>120221</v>
      </c>
      <c r="H280" s="9">
        <f>ROUNDDOWN(((('ASIG EXPERIENCIA'!G82)+(((AVANZADO/44)*B280)*5)/15)+(AVANZADOFIJO/44)*B280),0)</f>
        <v>136167</v>
      </c>
      <c r="I280" s="9">
        <f>ROUNDDOWN(((('ASIG EXPERIENCIA'!H82)+(((AVANZADO/44)*B280)*6)/15)+(AVANZADOFIJO/44)*B280),0)</f>
        <v>152112</v>
      </c>
      <c r="J280" s="9">
        <f>ROUNDDOWN(((('ASIG EXPERIENCIA'!I82)+(((AVANZADO/44)*B280)*7)/15)+(AVANZADOFIJO/44)*B280),0)</f>
        <v>168057</v>
      </c>
      <c r="K280" s="9">
        <f>ROUNDDOWN(((('ASIG EXPERIENCIA'!J82)+(((AVANZADO/44)*B280)*8)/15)+(AVANZADOFIJO/44)*B280),0)</f>
        <v>184003</v>
      </c>
      <c r="L280" s="9">
        <f>ROUNDDOWN(((('ASIG EXPERIENCIA'!K82)+(((AVANZADO/44)*B280)*9)/15)+(AVANZADOFIJO/44)*B280),0)</f>
        <v>199948</v>
      </c>
      <c r="M280" s="9">
        <f>ROUNDDOWN(((('ASIG EXPERIENCIA'!L82)+(((AVANZADO/44)*B280)*10)/15)+(AVANZADOFIJO/44)*B280),0)</f>
        <v>215894</v>
      </c>
      <c r="N280" s="9">
        <f>ROUNDDOWN(((('ASIG EXPERIENCIA'!M82)+(((AVANZADO/44)*B280)*11)/15)+(AVANZADOFIJO/44)*B280),0)</f>
        <v>231839</v>
      </c>
      <c r="O280" s="9">
        <f>ROUNDDOWN(((('ASIG EXPERIENCIA'!N82)+(((AVANZADO/44)*B280)*12)/15)+(AVANZADOFIJO/44)*B280),0)</f>
        <v>247785</v>
      </c>
      <c r="P280" s="9">
        <f>ROUNDDOWN(((('ASIG EXPERIENCIA'!O82)+(((AVANZADO/44)*B280)*13)/15)+(AVANZADOFIJO/44)*B280),0)</f>
        <v>263730</v>
      </c>
      <c r="Q280" s="9">
        <f>ROUNDDOWN(((('ASIG EXPERIENCIA'!P82)+(((AVANZADO/44)*B280)*14)/15)+(AVANZADOFIJO/44)*B280),0)</f>
        <v>279676</v>
      </c>
      <c r="R280" s="9">
        <f>ROUNDDOWN(((('ASIG EXPERIENCIA'!Q82)+(((AVANZADO/44)*B280)*15)/15)+(AVANZADOFIJO/44)*B280),0)</f>
        <v>295621</v>
      </c>
    </row>
    <row r="281" spans="1:18" ht="16.899999999999999" customHeight="1" thickBot="1" x14ac:dyDescent="0.3">
      <c r="A281" s="11" t="s">
        <v>9</v>
      </c>
      <c r="B281" s="13">
        <v>27</v>
      </c>
      <c r="C281" s="14">
        <f>'RMN-BRP'!E29</f>
        <v>384571.8</v>
      </c>
      <c r="D281" s="9">
        <f>ROUNDDOWN(((('ASIG EXPERIENCIA'!C83)+(((AVANZADO/44)*B281)*1)/15)+(AVANZADOFIJO/44)*B281),0)</f>
        <v>75169</v>
      </c>
      <c r="E281" s="9">
        <f>ROUNDDOWN(((('ASIG EXPERIENCIA'!D83)+(((AVANZADO/44)*B281)*2)/15)+(AVANZADOFIJO/44)*B281),0)</f>
        <v>91728</v>
      </c>
      <c r="F281" s="9">
        <f>ROUNDDOWN(((('ASIG EXPERIENCIA'!E83)+(((AVANZADO/44)*B281)*3)/15)+(AVANZADOFIJO/44)*B281),0)</f>
        <v>108287</v>
      </c>
      <c r="G281" s="9">
        <f>ROUNDDOWN(((('ASIG EXPERIENCIA'!F83)+(((AVANZADO/44)*B281)*4)/15)+(AVANZADOFIJO/44)*B281),0)</f>
        <v>124846</v>
      </c>
      <c r="H281" s="9">
        <f>ROUNDDOWN(((('ASIG EXPERIENCIA'!G83)+(((AVANZADO/44)*B281)*5)/15)+(AVANZADOFIJO/44)*B281),0)</f>
        <v>141404</v>
      </c>
      <c r="I281" s="9">
        <f>ROUNDDOWN(((('ASIG EXPERIENCIA'!H83)+(((AVANZADO/44)*B281)*6)/15)+(AVANZADOFIJO/44)*B281),0)</f>
        <v>157963</v>
      </c>
      <c r="J281" s="9">
        <f>ROUNDDOWN(((('ASIG EXPERIENCIA'!I83)+(((AVANZADO/44)*B281)*7)/15)+(AVANZADOFIJO/44)*B281),0)</f>
        <v>174521</v>
      </c>
      <c r="K281" s="9">
        <f>ROUNDDOWN(((('ASIG EXPERIENCIA'!J83)+(((AVANZADO/44)*B281)*8)/15)+(AVANZADOFIJO/44)*B281),0)</f>
        <v>191080</v>
      </c>
      <c r="L281" s="9">
        <f>ROUNDDOWN(((('ASIG EXPERIENCIA'!K83)+(((AVANZADO/44)*B281)*9)/15)+(AVANZADOFIJO/44)*B281),0)</f>
        <v>207639</v>
      </c>
      <c r="M281" s="9">
        <f>ROUNDDOWN(((('ASIG EXPERIENCIA'!L83)+(((AVANZADO/44)*B281)*10)/15)+(AVANZADOFIJO/44)*B281),0)</f>
        <v>224197</v>
      </c>
      <c r="N281" s="9">
        <f>ROUNDDOWN(((('ASIG EXPERIENCIA'!M83)+(((AVANZADO/44)*B281)*11)/15)+(AVANZADOFIJO/44)*B281),0)</f>
        <v>240756</v>
      </c>
      <c r="O281" s="9">
        <f>ROUNDDOWN(((('ASIG EXPERIENCIA'!N83)+(((AVANZADO/44)*B281)*12)/15)+(AVANZADOFIJO/44)*B281),0)</f>
        <v>257315</v>
      </c>
      <c r="P281" s="9">
        <f>ROUNDDOWN(((('ASIG EXPERIENCIA'!O83)+(((AVANZADO/44)*B281)*13)/15)+(AVANZADOFIJO/44)*B281),0)</f>
        <v>273874</v>
      </c>
      <c r="Q281" s="9">
        <f>ROUNDDOWN(((('ASIG EXPERIENCIA'!P83)+(((AVANZADO/44)*B281)*14)/15)+(AVANZADOFIJO/44)*B281),0)</f>
        <v>290432</v>
      </c>
      <c r="R281" s="9">
        <f>ROUNDDOWN(((('ASIG EXPERIENCIA'!Q83)+(((AVANZADO/44)*B281)*15)/15)+(AVANZADOFIJO/44)*B281),0)</f>
        <v>306990</v>
      </c>
    </row>
    <row r="282" spans="1:18" ht="16.899999999999999" customHeight="1" thickBot="1" x14ac:dyDescent="0.3">
      <c r="A282" s="11" t="s">
        <v>9</v>
      </c>
      <c r="B282" s="13">
        <v>28</v>
      </c>
      <c r="C282" s="14">
        <f>'RMN-BRP'!E30</f>
        <v>398815.2</v>
      </c>
      <c r="D282" s="9">
        <f>ROUNDDOWN(((('ASIG EXPERIENCIA'!C84)+(((AVANZADO/44)*B282)*1)/15)+(AVANZADOFIJO/44)*B282),0)</f>
        <v>77953</v>
      </c>
      <c r="E282" s="9">
        <f>ROUNDDOWN(((('ASIG EXPERIENCIA'!D84)+(((AVANZADO/44)*B282)*2)/15)+(AVANZADOFIJO/44)*B282),0)</f>
        <v>95125</v>
      </c>
      <c r="F282" s="9">
        <f>ROUNDDOWN(((('ASIG EXPERIENCIA'!E84)+(((AVANZADO/44)*B282)*3)/15)+(AVANZADOFIJO/44)*B282),0)</f>
        <v>112298</v>
      </c>
      <c r="G282" s="9">
        <f>ROUNDDOWN(((('ASIG EXPERIENCIA'!F84)+(((AVANZADO/44)*B282)*4)/15)+(AVANZADOFIJO/44)*B282),0)</f>
        <v>129469</v>
      </c>
      <c r="H282" s="9">
        <f>ROUNDDOWN(((('ASIG EXPERIENCIA'!G84)+(((AVANZADO/44)*B282)*5)/15)+(AVANZADOFIJO/44)*B282),0)</f>
        <v>146642</v>
      </c>
      <c r="I282" s="9">
        <f>ROUNDDOWN(((('ASIG EXPERIENCIA'!H84)+(((AVANZADO/44)*B282)*6)/15)+(AVANZADOFIJO/44)*B282),0)</f>
        <v>163813</v>
      </c>
      <c r="J282" s="9">
        <f>ROUNDDOWN(((('ASIG EXPERIENCIA'!I84)+(((AVANZADO/44)*B282)*7)/15)+(AVANZADOFIJO/44)*B282),0)</f>
        <v>180986</v>
      </c>
      <c r="K282" s="9">
        <f>ROUNDDOWN(((('ASIG EXPERIENCIA'!J84)+(((AVANZADO/44)*B282)*8)/15)+(AVANZADOFIJO/44)*B282),0)</f>
        <v>198157</v>
      </c>
      <c r="L282" s="9">
        <f>ROUNDDOWN(((('ASIG EXPERIENCIA'!K84)+(((AVANZADO/44)*B282)*9)/15)+(AVANZADOFIJO/44)*B282),0)</f>
        <v>215329</v>
      </c>
      <c r="M282" s="9">
        <f>ROUNDDOWN(((('ASIG EXPERIENCIA'!L84)+(((AVANZADO/44)*B282)*10)/15)+(AVANZADOFIJO/44)*B282),0)</f>
        <v>232501</v>
      </c>
      <c r="N282" s="9">
        <f>ROUNDDOWN(((('ASIG EXPERIENCIA'!M84)+(((AVANZADO/44)*B282)*11)/15)+(AVANZADOFIJO/44)*B282),0)</f>
        <v>249673</v>
      </c>
      <c r="O282" s="9">
        <f>ROUNDDOWN(((('ASIG EXPERIENCIA'!N84)+(((AVANZADO/44)*B282)*12)/15)+(AVANZADOFIJO/44)*B282),0)</f>
        <v>266845</v>
      </c>
      <c r="P282" s="9">
        <f>ROUNDDOWN(((('ASIG EXPERIENCIA'!O84)+(((AVANZADO/44)*B282)*13)/15)+(AVANZADOFIJO/44)*B282),0)</f>
        <v>284017</v>
      </c>
      <c r="Q282" s="9">
        <f>ROUNDDOWN(((('ASIG EXPERIENCIA'!P84)+(((AVANZADO/44)*B282)*14)/15)+(AVANZADOFIJO/44)*B282),0)</f>
        <v>301189</v>
      </c>
      <c r="R282" s="9">
        <f>ROUNDDOWN(((('ASIG EXPERIENCIA'!Q84)+(((AVANZADO/44)*B282)*15)/15)+(AVANZADOFIJO/44)*B282),0)</f>
        <v>318361</v>
      </c>
    </row>
    <row r="283" spans="1:18" ht="16.899999999999999" customHeight="1" thickBot="1" x14ac:dyDescent="0.3">
      <c r="A283" s="11" t="s">
        <v>9</v>
      </c>
      <c r="B283" s="13">
        <v>29</v>
      </c>
      <c r="C283" s="14">
        <f>'RMN-BRP'!E31</f>
        <v>413058.6</v>
      </c>
      <c r="D283" s="9">
        <f>ROUNDDOWN(((('ASIG EXPERIENCIA'!C85)+(((AVANZADO/44)*B283)*1)/15)+(AVANZADOFIJO/44)*B283),0)</f>
        <v>80738</v>
      </c>
      <c r="E283" s="9">
        <f>ROUNDDOWN(((('ASIG EXPERIENCIA'!D85)+(((AVANZADO/44)*B283)*2)/15)+(AVANZADOFIJO/44)*B283),0)</f>
        <v>98523</v>
      </c>
      <c r="F283" s="9">
        <f>ROUNDDOWN(((('ASIG EXPERIENCIA'!E85)+(((AVANZADO/44)*B283)*3)/15)+(AVANZADOFIJO/44)*B283),0)</f>
        <v>116308</v>
      </c>
      <c r="G283" s="9">
        <f>ROUNDDOWN(((('ASIG EXPERIENCIA'!F85)+(((AVANZADO/44)*B283)*4)/15)+(AVANZADOFIJO/44)*B283),0)</f>
        <v>134093</v>
      </c>
      <c r="H283" s="9">
        <f>ROUNDDOWN(((('ASIG EXPERIENCIA'!G85)+(((AVANZADO/44)*B283)*5)/15)+(AVANZADOFIJO/44)*B283),0)</f>
        <v>151878</v>
      </c>
      <c r="I283" s="9">
        <f>ROUNDDOWN(((('ASIG EXPERIENCIA'!H85)+(((AVANZADO/44)*B283)*6)/15)+(AVANZADOFIJO/44)*B283),0)</f>
        <v>169664</v>
      </c>
      <c r="J283" s="9">
        <f>ROUNDDOWN(((('ASIG EXPERIENCIA'!I85)+(((AVANZADO/44)*B283)*7)/15)+(AVANZADOFIJO/44)*B283),0)</f>
        <v>187449</v>
      </c>
      <c r="K283" s="9">
        <f>ROUNDDOWN(((('ASIG EXPERIENCIA'!J85)+(((AVANZADO/44)*B283)*8)/15)+(AVANZADOFIJO/44)*B283),0)</f>
        <v>205234</v>
      </c>
      <c r="L283" s="9">
        <f>ROUNDDOWN(((('ASIG EXPERIENCIA'!K85)+(((AVANZADO/44)*B283)*9)/15)+(AVANZADOFIJO/44)*B283),0)</f>
        <v>223020</v>
      </c>
      <c r="M283" s="9">
        <f>ROUNDDOWN(((('ASIG EXPERIENCIA'!L85)+(((AVANZADO/44)*B283)*10)/15)+(AVANZADOFIJO/44)*B283),0)</f>
        <v>240805</v>
      </c>
      <c r="N283" s="9">
        <f>ROUNDDOWN(((('ASIG EXPERIENCIA'!M85)+(((AVANZADO/44)*B283)*11)/15)+(AVANZADOFIJO/44)*B283),0)</f>
        <v>258590</v>
      </c>
      <c r="O283" s="9">
        <f>ROUNDDOWN(((('ASIG EXPERIENCIA'!N85)+(((AVANZADO/44)*B283)*12)/15)+(AVANZADOFIJO/44)*B283),0)</f>
        <v>276375</v>
      </c>
      <c r="P283" s="9">
        <f>ROUNDDOWN(((('ASIG EXPERIENCIA'!O85)+(((AVANZADO/44)*B283)*13)/15)+(AVANZADOFIJO/44)*B283),0)</f>
        <v>294160</v>
      </c>
      <c r="Q283" s="9">
        <f>ROUNDDOWN(((('ASIG EXPERIENCIA'!P85)+(((AVANZADO/44)*B283)*14)/15)+(AVANZADOFIJO/44)*B283),0)</f>
        <v>311946</v>
      </c>
      <c r="R283" s="9">
        <f>ROUNDDOWN(((('ASIG EXPERIENCIA'!Q85)+(((AVANZADO/44)*B283)*15)/15)+(AVANZADOFIJO/44)*B283),0)</f>
        <v>329731</v>
      </c>
    </row>
    <row r="284" spans="1:18" ht="16.899999999999999" customHeight="1" thickBot="1" x14ac:dyDescent="0.3">
      <c r="A284" s="11" t="s">
        <v>9</v>
      </c>
      <c r="B284" s="13">
        <v>30</v>
      </c>
      <c r="C284" s="14">
        <f>'RMN-BRP'!E32</f>
        <v>427302</v>
      </c>
      <c r="D284" s="9">
        <f>ROUNDDOWN(((('ASIG EXPERIENCIA'!C86)+(((AVANZADO/44)*B284)*1)/15)+(AVANZADOFIJO/44)*B284),0)</f>
        <v>83521</v>
      </c>
      <c r="E284" s="9">
        <f>ROUNDDOWN(((('ASIG EXPERIENCIA'!D86)+(((AVANZADO/44)*B284)*2)/15)+(AVANZADOFIJO/44)*B284),0)</f>
        <v>101920</v>
      </c>
      <c r="F284" s="9">
        <f>ROUNDDOWN(((('ASIG EXPERIENCIA'!E86)+(((AVANZADO/44)*B284)*3)/15)+(AVANZADOFIJO/44)*B284),0)</f>
        <v>120319</v>
      </c>
      <c r="G284" s="9">
        <f>ROUNDDOWN(((('ASIG EXPERIENCIA'!F86)+(((AVANZADO/44)*B284)*4)/15)+(AVANZADOFIJO/44)*B284),0)</f>
        <v>138717</v>
      </c>
      <c r="H284" s="9">
        <f>ROUNDDOWN(((('ASIG EXPERIENCIA'!G86)+(((AVANZADO/44)*B284)*5)/15)+(AVANZADOFIJO/44)*B284),0)</f>
        <v>157116</v>
      </c>
      <c r="I284" s="9">
        <f>ROUNDDOWN(((('ASIG EXPERIENCIA'!H86)+(((AVANZADO/44)*B284)*6)/15)+(AVANZADOFIJO/44)*B284),0)</f>
        <v>175514</v>
      </c>
      <c r="J284" s="9">
        <f>ROUNDDOWN(((('ASIG EXPERIENCIA'!I86)+(((AVANZADO/44)*B284)*7)/15)+(AVANZADOFIJO/44)*B284),0)</f>
        <v>193913</v>
      </c>
      <c r="K284" s="9">
        <f>ROUNDDOWN(((('ASIG EXPERIENCIA'!J86)+(((AVANZADO/44)*B284)*8)/15)+(AVANZADOFIJO/44)*B284),0)</f>
        <v>212311</v>
      </c>
      <c r="L284" s="9">
        <f>ROUNDDOWN(((('ASIG EXPERIENCIA'!K86)+(((AVANZADO/44)*B284)*9)/15)+(AVANZADOFIJO/44)*B284),0)</f>
        <v>230710</v>
      </c>
      <c r="M284" s="9">
        <f>ROUNDDOWN(((('ASIG EXPERIENCIA'!L86)+(((AVANZADO/44)*B284)*10)/15)+(AVANZADOFIJO/44)*B284),0)</f>
        <v>249109</v>
      </c>
      <c r="N284" s="9">
        <f>ROUNDDOWN(((('ASIG EXPERIENCIA'!M86)+(((AVANZADO/44)*B284)*11)/15)+(AVANZADOFIJO/44)*B284),0)</f>
        <v>267507</v>
      </c>
      <c r="O284" s="9">
        <f>ROUNDDOWN(((('ASIG EXPERIENCIA'!N86)+(((AVANZADO/44)*B284)*12)/15)+(AVANZADOFIJO/44)*B284),0)</f>
        <v>285905</v>
      </c>
      <c r="P284" s="9">
        <f>ROUNDDOWN(((('ASIG EXPERIENCIA'!O86)+(((AVANZADO/44)*B284)*13)/15)+(AVANZADOFIJO/44)*B284),0)</f>
        <v>304304</v>
      </c>
      <c r="Q284" s="9">
        <f>ROUNDDOWN(((('ASIG EXPERIENCIA'!P86)+(((AVANZADO/44)*B284)*14)/15)+(AVANZADOFIJO/44)*B284),0)</f>
        <v>322702</v>
      </c>
      <c r="R284" s="9">
        <f>ROUNDDOWN(((('ASIG EXPERIENCIA'!Q86)+(((AVANZADO/44)*B284)*15)/15)+(AVANZADOFIJO/44)*B284),0)</f>
        <v>341102</v>
      </c>
    </row>
    <row r="285" spans="1:18" ht="16.899999999999999" customHeight="1" thickBot="1" x14ac:dyDescent="0.3">
      <c r="A285" s="11" t="s">
        <v>9</v>
      </c>
      <c r="B285" s="13">
        <v>31</v>
      </c>
      <c r="C285" s="14">
        <f>'RMN-BRP'!E33</f>
        <v>441545.39999999997</v>
      </c>
      <c r="D285" s="9">
        <f>ROUNDDOWN(((('ASIG EXPERIENCIA'!C87)+(((AVANZADO/44)*B285)*1)/15)+(AVANZADOFIJO/44)*B285),0)</f>
        <v>86306</v>
      </c>
      <c r="E285" s="9">
        <f>ROUNDDOWN(((('ASIG EXPERIENCIA'!D87)+(((AVANZADO/44)*B285)*2)/15)+(AVANZADOFIJO/44)*B285),0)</f>
        <v>105317</v>
      </c>
      <c r="F285" s="9">
        <f>ROUNDDOWN(((('ASIG EXPERIENCIA'!E87)+(((AVANZADO/44)*B285)*3)/15)+(AVANZADOFIJO/44)*B285),0)</f>
        <v>124330</v>
      </c>
      <c r="G285" s="9">
        <f>ROUNDDOWN(((('ASIG EXPERIENCIA'!F87)+(((AVANZADO/44)*B285)*4)/15)+(AVANZADOFIJO/44)*B285),0)</f>
        <v>143341</v>
      </c>
      <c r="H285" s="9">
        <f>ROUNDDOWN(((('ASIG EXPERIENCIA'!G87)+(((AVANZADO/44)*B285)*5)/15)+(AVANZADOFIJO/44)*B285),0)</f>
        <v>162353</v>
      </c>
      <c r="I285" s="9">
        <f>ROUNDDOWN(((('ASIG EXPERIENCIA'!H87)+(((AVANZADO/44)*B285)*6)/15)+(AVANZADOFIJO/44)*B285),0)</f>
        <v>181365</v>
      </c>
      <c r="J285" s="9">
        <f>ROUNDDOWN(((('ASIG EXPERIENCIA'!I87)+(((AVANZADO/44)*B285)*7)/15)+(AVANZADOFIJO/44)*B285),0)</f>
        <v>200377</v>
      </c>
      <c r="K285" s="9">
        <f>ROUNDDOWN(((('ASIG EXPERIENCIA'!J87)+(((AVANZADO/44)*B285)*8)/15)+(AVANZADOFIJO/44)*B285),0)</f>
        <v>219388</v>
      </c>
      <c r="L285" s="9">
        <f>ROUNDDOWN(((('ASIG EXPERIENCIA'!K87)+(((AVANZADO/44)*B285)*9)/15)+(AVANZADOFIJO/44)*B285),0)</f>
        <v>238400</v>
      </c>
      <c r="M285" s="9">
        <f>ROUNDDOWN(((('ASIG EXPERIENCIA'!L87)+(((AVANZADO/44)*B285)*10)/15)+(AVANZADOFIJO/44)*B285),0)</f>
        <v>257412</v>
      </c>
      <c r="N285" s="9">
        <f>ROUNDDOWN(((('ASIG EXPERIENCIA'!M87)+(((AVANZADO/44)*B285)*11)/15)+(AVANZADOFIJO/44)*B285),0)</f>
        <v>276424</v>
      </c>
      <c r="O285" s="9">
        <f>ROUNDDOWN(((('ASIG EXPERIENCIA'!N87)+(((AVANZADO/44)*B285)*12)/15)+(AVANZADOFIJO/44)*B285),0)</f>
        <v>295436</v>
      </c>
      <c r="P285" s="9">
        <f>ROUNDDOWN(((('ASIG EXPERIENCIA'!O87)+(((AVANZADO/44)*B285)*13)/15)+(AVANZADOFIJO/44)*B285),0)</f>
        <v>314447</v>
      </c>
      <c r="Q285" s="9">
        <f>ROUNDDOWN(((('ASIG EXPERIENCIA'!P87)+(((AVANZADO/44)*B285)*14)/15)+(AVANZADOFIJO/44)*B285),0)</f>
        <v>333460</v>
      </c>
      <c r="R285" s="9">
        <f>ROUNDDOWN(((('ASIG EXPERIENCIA'!Q87)+(((AVANZADO/44)*B285)*15)/15)+(AVANZADOFIJO/44)*B285),0)</f>
        <v>352471</v>
      </c>
    </row>
    <row r="286" spans="1:18" ht="16.899999999999999" customHeight="1" thickBot="1" x14ac:dyDescent="0.3">
      <c r="A286" s="11" t="s">
        <v>9</v>
      </c>
      <c r="B286" s="13">
        <v>32</v>
      </c>
      <c r="C286" s="14">
        <f>'RMN-BRP'!E34</f>
        <v>455788.79999999999</v>
      </c>
      <c r="D286" s="9">
        <f>ROUNDDOWN(((('ASIG EXPERIENCIA'!C88)+(((AVANZADO/44)*B286)*1)/15)+(AVANZADOFIJO/44)*B286),0)</f>
        <v>89090</v>
      </c>
      <c r="E286" s="9">
        <f>ROUNDDOWN(((('ASIG EXPERIENCIA'!D88)+(((AVANZADO/44)*B286)*2)/15)+(AVANZADOFIJO/44)*B286),0)</f>
        <v>108715</v>
      </c>
      <c r="F286" s="9">
        <f>ROUNDDOWN(((('ASIG EXPERIENCIA'!E88)+(((AVANZADO/44)*B286)*3)/15)+(AVANZADOFIJO/44)*B286),0)</f>
        <v>128340</v>
      </c>
      <c r="G286" s="9">
        <f>ROUNDDOWN(((('ASIG EXPERIENCIA'!F88)+(((AVANZADO/44)*B286)*4)/15)+(AVANZADOFIJO/44)*B286),0)</f>
        <v>147965</v>
      </c>
      <c r="H286" s="9">
        <f>ROUNDDOWN(((('ASIG EXPERIENCIA'!G88)+(((AVANZADO/44)*B286)*5)/15)+(AVANZADOFIJO/44)*B286),0)</f>
        <v>167590</v>
      </c>
      <c r="I286" s="9">
        <f>ROUNDDOWN(((('ASIG EXPERIENCIA'!H88)+(((AVANZADO/44)*B286)*6)/15)+(AVANZADOFIJO/44)*B286),0)</f>
        <v>187215</v>
      </c>
      <c r="J286" s="9">
        <f>ROUNDDOWN(((('ASIG EXPERIENCIA'!I88)+(((AVANZADO/44)*B286)*7)/15)+(AVANZADOFIJO/44)*B286),0)</f>
        <v>206841</v>
      </c>
      <c r="K286" s="9">
        <f>ROUNDDOWN(((('ASIG EXPERIENCIA'!J88)+(((AVANZADO/44)*B286)*8)/15)+(AVANZADOFIJO/44)*B286),0)</f>
        <v>226466</v>
      </c>
      <c r="L286" s="9">
        <f>ROUNDDOWN(((('ASIG EXPERIENCIA'!K88)+(((AVANZADO/44)*B286)*9)/15)+(AVANZADOFIJO/44)*B286),0)</f>
        <v>246090</v>
      </c>
      <c r="M286" s="9">
        <f>ROUNDDOWN(((('ASIG EXPERIENCIA'!L88)+(((AVANZADO/44)*B286)*10)/15)+(AVANZADOFIJO/44)*B286),0)</f>
        <v>265716</v>
      </c>
      <c r="N286" s="9">
        <f>ROUNDDOWN(((('ASIG EXPERIENCIA'!M88)+(((AVANZADO/44)*B286)*11)/15)+(AVANZADOFIJO/44)*B286),0)</f>
        <v>285341</v>
      </c>
      <c r="O286" s="9">
        <f>ROUNDDOWN(((('ASIG EXPERIENCIA'!N88)+(((AVANZADO/44)*B286)*12)/15)+(AVANZADOFIJO/44)*B286),0)</f>
        <v>304966</v>
      </c>
      <c r="P286" s="9">
        <f>ROUNDDOWN(((('ASIG EXPERIENCIA'!O88)+(((AVANZADO/44)*B286)*13)/15)+(AVANZADOFIJO/44)*B286),0)</f>
        <v>324591</v>
      </c>
      <c r="Q286" s="9">
        <f>ROUNDDOWN(((('ASIG EXPERIENCIA'!P88)+(((AVANZADO/44)*B286)*14)/15)+(AVANZADOFIJO/44)*B286),0)</f>
        <v>344216</v>
      </c>
      <c r="R286" s="9">
        <f>ROUNDDOWN(((('ASIG EXPERIENCIA'!Q88)+(((AVANZADO/44)*B286)*15)/15)+(AVANZADOFIJO/44)*B286),0)</f>
        <v>363841</v>
      </c>
    </row>
    <row r="287" spans="1:18" ht="16.899999999999999" customHeight="1" thickBot="1" x14ac:dyDescent="0.3">
      <c r="A287" s="11" t="s">
        <v>9</v>
      </c>
      <c r="B287" s="13">
        <v>33</v>
      </c>
      <c r="C287" s="14">
        <f>'RMN-BRP'!E35</f>
        <v>470032.2</v>
      </c>
      <c r="D287" s="9">
        <f>ROUNDDOWN(((('ASIG EXPERIENCIA'!C89)+(((AVANZADO/44)*B287)*1)/15)+(AVANZADOFIJO/44)*B287),0)</f>
        <v>91874</v>
      </c>
      <c r="E287" s="9">
        <f>ROUNDDOWN(((('ASIG EXPERIENCIA'!D89)+(((AVANZADO/44)*B287)*2)/15)+(AVANZADOFIJO/44)*B287),0)</f>
        <v>112113</v>
      </c>
      <c r="F287" s="9">
        <f>ROUNDDOWN(((('ASIG EXPERIENCIA'!E89)+(((AVANZADO/44)*B287)*3)/15)+(AVANZADOFIJO/44)*B287),0)</f>
        <v>132351</v>
      </c>
      <c r="G287" s="9">
        <f>ROUNDDOWN(((('ASIG EXPERIENCIA'!F89)+(((AVANZADO/44)*B287)*4)/15)+(AVANZADOFIJO/44)*B287),0)</f>
        <v>152589</v>
      </c>
      <c r="H287" s="9">
        <f>ROUNDDOWN(((('ASIG EXPERIENCIA'!G89)+(((AVANZADO/44)*B287)*5)/15)+(AVANZADOFIJO/44)*B287),0)</f>
        <v>172828</v>
      </c>
      <c r="I287" s="9">
        <f>ROUNDDOWN(((('ASIG EXPERIENCIA'!H89)+(((AVANZADO/44)*B287)*6)/15)+(AVANZADOFIJO/44)*B287),0)</f>
        <v>193066</v>
      </c>
      <c r="J287" s="9">
        <f>ROUNDDOWN(((('ASIG EXPERIENCIA'!I89)+(((AVANZADO/44)*B287)*7)/15)+(AVANZADOFIJO/44)*B287),0)</f>
        <v>213304</v>
      </c>
      <c r="K287" s="9">
        <f>ROUNDDOWN(((('ASIG EXPERIENCIA'!J89)+(((AVANZADO/44)*B287)*8)/15)+(AVANZADOFIJO/44)*B287),0)</f>
        <v>233542</v>
      </c>
      <c r="L287" s="9">
        <f>ROUNDDOWN(((('ASIG EXPERIENCIA'!K89)+(((AVANZADO/44)*B287)*9)/15)+(AVANZADOFIJO/44)*B287),0)</f>
        <v>253781</v>
      </c>
      <c r="M287" s="9">
        <f>ROUNDDOWN(((('ASIG EXPERIENCIA'!L89)+(((AVANZADO/44)*B287)*10)/15)+(AVANZADOFIJO/44)*B287),0)</f>
        <v>274019</v>
      </c>
      <c r="N287" s="9">
        <f>ROUNDDOWN(((('ASIG EXPERIENCIA'!M89)+(((AVANZADO/44)*B287)*11)/15)+(AVANZADOFIJO/44)*B287),0)</f>
        <v>294257</v>
      </c>
      <c r="O287" s="9">
        <f>ROUNDDOWN(((('ASIG EXPERIENCIA'!N89)+(((AVANZADO/44)*B287)*12)/15)+(AVANZADOFIJO/44)*B287),0)</f>
        <v>314496</v>
      </c>
      <c r="P287" s="9">
        <f>ROUNDDOWN(((('ASIG EXPERIENCIA'!O89)+(((AVANZADO/44)*B287)*13)/15)+(AVANZADOFIJO/44)*B287),0)</f>
        <v>334734</v>
      </c>
      <c r="Q287" s="9">
        <f>ROUNDDOWN(((('ASIG EXPERIENCIA'!P89)+(((AVANZADO/44)*B287)*14)/15)+(AVANZADOFIJO/44)*B287),0)</f>
        <v>354973</v>
      </c>
      <c r="R287" s="9">
        <f>ROUNDDOWN(((('ASIG EXPERIENCIA'!Q89)+(((AVANZADO/44)*B287)*15)/15)+(AVANZADOFIJO/44)*B287),0)</f>
        <v>375212</v>
      </c>
    </row>
    <row r="288" spans="1:18" ht="16.899999999999999" customHeight="1" thickBot="1" x14ac:dyDescent="0.3">
      <c r="A288" s="11" t="s">
        <v>9</v>
      </c>
      <c r="B288" s="13">
        <v>34</v>
      </c>
      <c r="C288" s="14">
        <f>'RMN-BRP'!E36</f>
        <v>484275.6</v>
      </c>
      <c r="D288" s="9">
        <f>ROUNDDOWN(((('ASIG EXPERIENCIA'!C90)+(((AVANZADO/44)*B288)*1)/15)+(AVANZADOFIJO/44)*B288),0)</f>
        <v>94658</v>
      </c>
      <c r="E288" s="9">
        <f>ROUNDDOWN(((('ASIG EXPERIENCIA'!D90)+(((AVANZADO/44)*B288)*2)/15)+(AVANZADOFIJO/44)*B288),0)</f>
        <v>115509</v>
      </c>
      <c r="F288" s="9">
        <f>ROUNDDOWN(((('ASIG EXPERIENCIA'!E90)+(((AVANZADO/44)*B288)*3)/15)+(AVANZADOFIJO/44)*B288),0)</f>
        <v>136362</v>
      </c>
      <c r="G288" s="9">
        <f>ROUNDDOWN(((('ASIG EXPERIENCIA'!F90)+(((AVANZADO/44)*B288)*4)/15)+(AVANZADOFIJO/44)*B288),0)</f>
        <v>157213</v>
      </c>
      <c r="H288" s="9">
        <f>ROUNDDOWN(((('ASIG EXPERIENCIA'!G90)+(((AVANZADO/44)*B288)*5)/15)+(AVANZADOFIJO/44)*B288),0)</f>
        <v>178065</v>
      </c>
      <c r="I288" s="9">
        <f>ROUNDDOWN(((('ASIG EXPERIENCIA'!H90)+(((AVANZADO/44)*B288)*6)/15)+(AVANZADOFIJO/44)*B288),0)</f>
        <v>198916</v>
      </c>
      <c r="J288" s="9">
        <f>ROUNDDOWN(((('ASIG EXPERIENCIA'!I90)+(((AVANZADO/44)*B288)*7)/15)+(AVANZADOFIJO/44)*B288),0)</f>
        <v>219768</v>
      </c>
      <c r="K288" s="9">
        <f>ROUNDDOWN(((('ASIG EXPERIENCIA'!J90)+(((AVANZADO/44)*B288)*8)/15)+(AVANZADOFIJO/44)*B288),0)</f>
        <v>240620</v>
      </c>
      <c r="L288" s="9">
        <f>ROUNDDOWN(((('ASIG EXPERIENCIA'!K90)+(((AVANZADO/44)*B288)*9)/15)+(AVANZADOFIJO/44)*B288),0)</f>
        <v>261471</v>
      </c>
      <c r="M288" s="9">
        <f>ROUNDDOWN(((('ASIG EXPERIENCIA'!L90)+(((AVANZADO/44)*B288)*10)/15)+(AVANZADOFIJO/44)*B288),0)</f>
        <v>282323</v>
      </c>
      <c r="N288" s="9">
        <f>ROUNDDOWN(((('ASIG EXPERIENCIA'!M90)+(((AVANZADO/44)*B288)*11)/15)+(AVANZADOFIJO/44)*B288),0)</f>
        <v>303175</v>
      </c>
      <c r="O288" s="9">
        <f>ROUNDDOWN(((('ASIG EXPERIENCIA'!N90)+(((AVANZADO/44)*B288)*12)/15)+(AVANZADOFIJO/44)*B288),0)</f>
        <v>324026</v>
      </c>
      <c r="P288" s="9">
        <f>ROUNDDOWN(((('ASIG EXPERIENCIA'!O90)+(((AVANZADO/44)*B288)*13)/15)+(AVANZADOFIJO/44)*B288),0)</f>
        <v>344878</v>
      </c>
      <c r="Q288" s="9">
        <f>ROUNDDOWN(((('ASIG EXPERIENCIA'!P90)+(((AVANZADO/44)*B288)*14)/15)+(AVANZADOFIJO/44)*B288),0)</f>
        <v>365730</v>
      </c>
      <c r="R288" s="9">
        <f>ROUNDDOWN(((('ASIG EXPERIENCIA'!Q90)+(((AVANZADO/44)*B288)*15)/15)+(AVANZADOFIJO/44)*B288),0)</f>
        <v>386581</v>
      </c>
    </row>
    <row r="289" spans="1:18" ht="16.899999999999999" customHeight="1" thickBot="1" x14ac:dyDescent="0.3">
      <c r="A289" s="11" t="s">
        <v>9</v>
      </c>
      <c r="B289" s="13">
        <v>35</v>
      </c>
      <c r="C289" s="14">
        <f>'RMN-BRP'!E37</f>
        <v>498519</v>
      </c>
      <c r="D289" s="9">
        <f>ROUNDDOWN(((('ASIG EXPERIENCIA'!C91)+(((AVANZADO/44)*B289)*1)/15)+(AVANZADOFIJO/44)*B289),0)</f>
        <v>97442</v>
      </c>
      <c r="E289" s="9">
        <f>ROUNDDOWN(((('ASIG EXPERIENCIA'!D91)+(((AVANZADO/44)*B289)*2)/15)+(AVANZADOFIJO/44)*B289),0)</f>
        <v>118907</v>
      </c>
      <c r="F289" s="9">
        <f>ROUNDDOWN(((('ASIG EXPERIENCIA'!E91)+(((AVANZADO/44)*B289)*3)/15)+(AVANZADOFIJO/44)*B289),0)</f>
        <v>140372</v>
      </c>
      <c r="G289" s="9">
        <f>ROUNDDOWN(((('ASIG EXPERIENCIA'!F91)+(((AVANZADO/44)*B289)*4)/15)+(AVANZADOFIJO/44)*B289),0)</f>
        <v>161836</v>
      </c>
      <c r="H289" s="9">
        <f>ROUNDDOWN(((('ASIG EXPERIENCIA'!G91)+(((AVANZADO/44)*B289)*5)/15)+(AVANZADOFIJO/44)*B289),0)</f>
        <v>183302</v>
      </c>
      <c r="I289" s="9">
        <f>ROUNDDOWN(((('ASIG EXPERIENCIA'!H91)+(((AVANZADO/44)*B289)*6)/15)+(AVANZADOFIJO/44)*B289),0)</f>
        <v>204767</v>
      </c>
      <c r="J289" s="9">
        <f>ROUNDDOWN(((('ASIG EXPERIENCIA'!I91)+(((AVANZADO/44)*B289)*7)/15)+(AVANZADOFIJO/44)*B289),0)</f>
        <v>226232</v>
      </c>
      <c r="K289" s="9">
        <f>ROUNDDOWN(((('ASIG EXPERIENCIA'!J91)+(((AVANZADO/44)*B289)*8)/15)+(AVANZADOFIJO/44)*B289),0)</f>
        <v>247697</v>
      </c>
      <c r="L289" s="9">
        <f>ROUNDDOWN(((('ASIG EXPERIENCIA'!K91)+(((AVANZADO/44)*B289)*9)/15)+(AVANZADOFIJO/44)*B289),0)</f>
        <v>269162</v>
      </c>
      <c r="M289" s="9">
        <f>ROUNDDOWN(((('ASIG EXPERIENCIA'!L91)+(((AVANZADO/44)*B289)*10)/15)+(AVANZADOFIJO/44)*B289),0)</f>
        <v>290627</v>
      </c>
      <c r="N289" s="9">
        <f>ROUNDDOWN(((('ASIG EXPERIENCIA'!M91)+(((AVANZADO/44)*B289)*11)/15)+(AVANZADOFIJO/44)*B289),0)</f>
        <v>312091</v>
      </c>
      <c r="O289" s="9">
        <f>ROUNDDOWN(((('ASIG EXPERIENCIA'!N91)+(((AVANZADO/44)*B289)*12)/15)+(AVANZADOFIJO/44)*B289),0)</f>
        <v>333557</v>
      </c>
      <c r="P289" s="9">
        <f>ROUNDDOWN(((('ASIG EXPERIENCIA'!O91)+(((AVANZADO/44)*B289)*13)/15)+(AVANZADOFIJO/44)*B289),0)</f>
        <v>355022</v>
      </c>
      <c r="Q289" s="9">
        <f>ROUNDDOWN(((('ASIG EXPERIENCIA'!P91)+(((AVANZADO/44)*B289)*14)/15)+(AVANZADOFIJO/44)*B289),0)</f>
        <v>376486</v>
      </c>
      <c r="R289" s="9">
        <f>ROUNDDOWN(((('ASIG EXPERIENCIA'!Q91)+(((AVANZADO/44)*B289)*15)/15)+(AVANZADOFIJO/44)*B289),0)</f>
        <v>397951</v>
      </c>
    </row>
    <row r="290" spans="1:18" ht="16.899999999999999" customHeight="1" thickBot="1" x14ac:dyDescent="0.3">
      <c r="A290" s="11" t="s">
        <v>9</v>
      </c>
      <c r="B290" s="13">
        <v>36</v>
      </c>
      <c r="C290" s="14">
        <f>'RMN-BRP'!E38</f>
        <v>512762.39999999997</v>
      </c>
      <c r="D290" s="9">
        <f>ROUNDDOWN(((('ASIG EXPERIENCIA'!C92)+(((AVANZADO/44)*B290)*1)/15)+(AVANZADOFIJO/44)*B290),0)</f>
        <v>100226</v>
      </c>
      <c r="E290" s="9">
        <f>ROUNDDOWN(((('ASIG EXPERIENCIA'!D92)+(((AVANZADO/44)*B290)*2)/15)+(AVANZADOFIJO/44)*B290),0)</f>
        <v>122305</v>
      </c>
      <c r="F290" s="9">
        <f>ROUNDDOWN(((('ASIG EXPERIENCIA'!E92)+(((AVANZADO/44)*B290)*3)/15)+(AVANZADOFIJO/44)*B290),0)</f>
        <v>144383</v>
      </c>
      <c r="G290" s="9">
        <f>ROUNDDOWN(((('ASIG EXPERIENCIA'!F92)+(((AVANZADO/44)*B290)*4)/15)+(AVANZADOFIJO/44)*B290),0)</f>
        <v>166461</v>
      </c>
      <c r="H290" s="9">
        <f>ROUNDDOWN(((('ASIG EXPERIENCIA'!G92)+(((AVANZADO/44)*B290)*5)/15)+(AVANZADOFIJO/44)*B290),0)</f>
        <v>188539</v>
      </c>
      <c r="I290" s="9">
        <f>ROUNDDOWN(((('ASIG EXPERIENCIA'!H92)+(((AVANZADO/44)*B290)*6)/15)+(AVANZADOFIJO/44)*B290),0)</f>
        <v>210618</v>
      </c>
      <c r="J290" s="9">
        <f>ROUNDDOWN(((('ASIG EXPERIENCIA'!I92)+(((AVANZADO/44)*B290)*7)/15)+(AVANZADOFIJO/44)*B290),0)</f>
        <v>232696</v>
      </c>
      <c r="K290" s="9">
        <f>ROUNDDOWN(((('ASIG EXPERIENCIA'!J92)+(((AVANZADO/44)*B290)*8)/15)+(AVANZADOFIJO/44)*B290),0)</f>
        <v>254774</v>
      </c>
      <c r="L290" s="9">
        <f>ROUNDDOWN(((('ASIG EXPERIENCIA'!K92)+(((AVANZADO/44)*B290)*9)/15)+(AVANZADOFIJO/44)*B290),0)</f>
        <v>276852</v>
      </c>
      <c r="M290" s="9">
        <f>ROUNDDOWN(((('ASIG EXPERIENCIA'!L92)+(((AVANZADO/44)*B290)*10)/15)+(AVANZADOFIJO/44)*B290),0)</f>
        <v>298931</v>
      </c>
      <c r="N290" s="9">
        <f>ROUNDDOWN(((('ASIG EXPERIENCIA'!M92)+(((AVANZADO/44)*B290)*11)/15)+(AVANZADOFIJO/44)*B290),0)</f>
        <v>321009</v>
      </c>
      <c r="O290" s="9">
        <f>ROUNDDOWN(((('ASIG EXPERIENCIA'!N92)+(((AVANZADO/44)*B290)*12)/15)+(AVANZADOFIJO/44)*B290),0)</f>
        <v>343087</v>
      </c>
      <c r="P290" s="9">
        <f>ROUNDDOWN(((('ASIG EXPERIENCIA'!O92)+(((AVANZADO/44)*B290)*13)/15)+(AVANZADOFIJO/44)*B290),0)</f>
        <v>365165</v>
      </c>
      <c r="Q290" s="9">
        <f>ROUNDDOWN(((('ASIG EXPERIENCIA'!P92)+(((AVANZADO/44)*B290)*14)/15)+(AVANZADOFIJO/44)*B290),0)</f>
        <v>387244</v>
      </c>
      <c r="R290" s="9">
        <f>ROUNDDOWN(((('ASIG EXPERIENCIA'!Q92)+(((AVANZADO/44)*B290)*15)/15)+(AVANZADOFIJO/44)*B290),0)</f>
        <v>409322</v>
      </c>
    </row>
    <row r="291" spans="1:18" ht="16.899999999999999" customHeight="1" thickBot="1" x14ac:dyDescent="0.3">
      <c r="A291" s="11" t="s">
        <v>9</v>
      </c>
      <c r="B291" s="13">
        <v>37</v>
      </c>
      <c r="C291" s="14">
        <f>'RMN-BRP'!E39</f>
        <v>527005.79999999993</v>
      </c>
      <c r="D291" s="9">
        <f>ROUNDDOWN(((('ASIG EXPERIENCIA'!C93)+(((AVANZADO/44)*B291)*1)/15)+(AVANZADOFIJO/44)*B291),0)</f>
        <v>103010</v>
      </c>
      <c r="E291" s="9">
        <f>ROUNDDOWN(((('ASIG EXPERIENCIA'!D93)+(((AVANZADO/44)*B291)*2)/15)+(AVANZADOFIJO/44)*B291),0)</f>
        <v>125702</v>
      </c>
      <c r="F291" s="9">
        <f>ROUNDDOWN(((('ASIG EXPERIENCIA'!E93)+(((AVANZADO/44)*B291)*3)/15)+(AVANZADOFIJO/44)*B291),0)</f>
        <v>148393</v>
      </c>
      <c r="G291" s="9">
        <f>ROUNDDOWN(((('ASIG EXPERIENCIA'!F93)+(((AVANZADO/44)*B291)*4)/15)+(AVANZADOFIJO/44)*B291),0)</f>
        <v>171085</v>
      </c>
      <c r="H291" s="9">
        <f>ROUNDDOWN(((('ASIG EXPERIENCIA'!G93)+(((AVANZADO/44)*B291)*5)/15)+(AVANZADOFIJO/44)*B291),0)</f>
        <v>193776</v>
      </c>
      <c r="I291" s="9">
        <f>ROUNDDOWN(((('ASIG EXPERIENCIA'!H93)+(((AVANZADO/44)*B291)*6)/15)+(AVANZADOFIJO/44)*B291),0)</f>
        <v>216468</v>
      </c>
      <c r="J291" s="9">
        <f>ROUNDDOWN(((('ASIG EXPERIENCIA'!I93)+(((AVANZADO/44)*B291)*7)/15)+(AVANZADOFIJO/44)*B291),0)</f>
        <v>239159</v>
      </c>
      <c r="K291" s="9">
        <f>ROUNDDOWN(((('ASIG EXPERIENCIA'!J93)+(((AVANZADO/44)*B291)*8)/15)+(AVANZADOFIJO/44)*B291),0)</f>
        <v>261851</v>
      </c>
      <c r="L291" s="9">
        <f>ROUNDDOWN(((('ASIG EXPERIENCIA'!K93)+(((AVANZADO/44)*B291)*9)/15)+(AVANZADOFIJO/44)*B291),0)</f>
        <v>284543</v>
      </c>
      <c r="M291" s="9">
        <f>ROUNDDOWN(((('ASIG EXPERIENCIA'!L93)+(((AVANZADO/44)*B291)*10)/15)+(AVANZADOFIJO/44)*B291),0)</f>
        <v>307234</v>
      </c>
      <c r="N291" s="9">
        <f>ROUNDDOWN(((('ASIG EXPERIENCIA'!M93)+(((AVANZADO/44)*B291)*11)/15)+(AVANZADOFIJO/44)*B291),0)</f>
        <v>329925</v>
      </c>
      <c r="O291" s="9">
        <f>ROUNDDOWN(((('ASIG EXPERIENCIA'!N93)+(((AVANZADO/44)*B291)*12)/15)+(AVANZADOFIJO/44)*B291),0)</f>
        <v>352617</v>
      </c>
      <c r="P291" s="9">
        <f>ROUNDDOWN(((('ASIG EXPERIENCIA'!O93)+(((AVANZADO/44)*B291)*13)/15)+(AVANZADOFIJO/44)*B291),0)</f>
        <v>375309</v>
      </c>
      <c r="Q291" s="9">
        <f>ROUNDDOWN(((('ASIG EXPERIENCIA'!P93)+(((AVANZADO/44)*B291)*14)/15)+(AVANZADOFIJO/44)*B291),0)</f>
        <v>398000</v>
      </c>
      <c r="R291" s="9">
        <f>ROUNDDOWN(((('ASIG EXPERIENCIA'!Q93)+(((AVANZADO/44)*B291)*15)/15)+(AVANZADOFIJO/44)*B291),0)</f>
        <v>420691</v>
      </c>
    </row>
    <row r="292" spans="1:18" ht="16.899999999999999" customHeight="1" thickBot="1" x14ac:dyDescent="0.3">
      <c r="A292" s="11" t="s">
        <v>9</v>
      </c>
      <c r="B292" s="13">
        <v>38</v>
      </c>
      <c r="C292" s="14">
        <f>'RMN-BRP'!E40</f>
        <v>541249.19999999995</v>
      </c>
      <c r="D292" s="9">
        <f>ROUNDDOWN(((('ASIG EXPERIENCIA'!C94)+(((AVANZADO/44)*B292)*1)/15)+(AVANZADOFIJO/44)*B292),0)</f>
        <v>105795</v>
      </c>
      <c r="E292" s="9">
        <f>ROUNDDOWN(((('ASIG EXPERIENCIA'!D94)+(((AVANZADO/44)*B292)*2)/15)+(AVANZADOFIJO/44)*B292),0)</f>
        <v>129099</v>
      </c>
      <c r="F292" s="9">
        <f>ROUNDDOWN(((('ASIG EXPERIENCIA'!E94)+(((AVANZADO/44)*B292)*3)/15)+(AVANZADOFIJO/44)*B292),0)</f>
        <v>152404</v>
      </c>
      <c r="G292" s="9">
        <f>ROUNDDOWN(((('ASIG EXPERIENCIA'!F94)+(((AVANZADO/44)*B292)*4)/15)+(AVANZADOFIJO/44)*B292),0)</f>
        <v>175709</v>
      </c>
      <c r="H292" s="9">
        <f>ROUNDDOWN(((('ASIG EXPERIENCIA'!G94)+(((AVANZADO/44)*B292)*5)/15)+(AVANZADOFIJO/44)*B292),0)</f>
        <v>199013</v>
      </c>
      <c r="I292" s="9">
        <f>ROUNDDOWN(((('ASIG EXPERIENCIA'!H94)+(((AVANZADO/44)*B292)*6)/15)+(AVANZADOFIJO/44)*B292),0)</f>
        <v>222319</v>
      </c>
      <c r="J292" s="9">
        <f>ROUNDDOWN(((('ASIG EXPERIENCIA'!I94)+(((AVANZADO/44)*B292)*7)/15)+(AVANZADOFIJO/44)*B292),0)</f>
        <v>245623</v>
      </c>
      <c r="K292" s="9">
        <f>ROUNDDOWN(((('ASIG EXPERIENCIA'!J94)+(((AVANZADO/44)*B292)*8)/15)+(AVANZADOFIJO/44)*B292),0)</f>
        <v>268928</v>
      </c>
      <c r="L292" s="9">
        <f>ROUNDDOWN(((('ASIG EXPERIENCIA'!K94)+(((AVANZADO/44)*B292)*9)/15)+(AVANZADOFIJO/44)*B292),0)</f>
        <v>292233</v>
      </c>
      <c r="M292" s="9">
        <f>ROUNDDOWN(((('ASIG EXPERIENCIA'!L94)+(((AVANZADO/44)*B292)*10)/15)+(AVANZADOFIJO/44)*B292),0)</f>
        <v>315537</v>
      </c>
      <c r="N292" s="9">
        <f>ROUNDDOWN(((('ASIG EXPERIENCIA'!M94)+(((AVANZADO/44)*B292)*11)/15)+(AVANZADOFIJO/44)*B292),0)</f>
        <v>338843</v>
      </c>
      <c r="O292" s="9">
        <f>ROUNDDOWN(((('ASIG EXPERIENCIA'!N94)+(((AVANZADO/44)*B292)*12)/15)+(AVANZADOFIJO/44)*B292),0)</f>
        <v>362147</v>
      </c>
      <c r="P292" s="9">
        <f>ROUNDDOWN(((('ASIG EXPERIENCIA'!O94)+(((AVANZADO/44)*B292)*13)/15)+(AVANZADOFIJO/44)*B292),0)</f>
        <v>385452</v>
      </c>
      <c r="Q292" s="9">
        <f>ROUNDDOWN(((('ASIG EXPERIENCIA'!P94)+(((AVANZADO/44)*B292)*14)/15)+(AVANZADOFIJO/44)*B292),0)</f>
        <v>408757</v>
      </c>
      <c r="R292" s="9">
        <f>ROUNDDOWN(((('ASIG EXPERIENCIA'!Q94)+(((AVANZADO/44)*B292)*15)/15)+(AVANZADOFIJO/44)*B292),0)</f>
        <v>432062</v>
      </c>
    </row>
    <row r="293" spans="1:18" ht="16.899999999999999" customHeight="1" thickBot="1" x14ac:dyDescent="0.3">
      <c r="A293" s="11" t="s">
        <v>9</v>
      </c>
      <c r="B293" s="13">
        <v>39</v>
      </c>
      <c r="C293" s="14">
        <f>'RMN-BRP'!E41</f>
        <v>555492.6</v>
      </c>
      <c r="D293" s="9">
        <f>ROUNDDOWN(((('ASIG EXPERIENCIA'!C95)+(((AVANZADO/44)*B293)*1)/15)+(AVANZADOFIJO/44)*B293),0)</f>
        <v>108578</v>
      </c>
      <c r="E293" s="9">
        <f>ROUNDDOWN(((('ASIG EXPERIENCIA'!D95)+(((AVANZADO/44)*B293)*2)/15)+(AVANZADOFIJO/44)*B293),0)</f>
        <v>132496</v>
      </c>
      <c r="F293" s="9">
        <f>ROUNDDOWN(((('ASIG EXPERIENCIA'!E95)+(((AVANZADO/44)*B293)*3)/15)+(AVANZADOFIJO/44)*B293),0)</f>
        <v>156415</v>
      </c>
      <c r="G293" s="9">
        <f>ROUNDDOWN(((('ASIG EXPERIENCIA'!F95)+(((AVANZADO/44)*B293)*4)/15)+(AVANZADOFIJO/44)*B293),0)</f>
        <v>180333</v>
      </c>
      <c r="H293" s="9">
        <f>ROUNDDOWN(((('ASIG EXPERIENCIA'!G95)+(((AVANZADO/44)*B293)*5)/15)+(AVANZADOFIJO/44)*B293),0)</f>
        <v>204251</v>
      </c>
      <c r="I293" s="9">
        <f>ROUNDDOWN(((('ASIG EXPERIENCIA'!H95)+(((AVANZADO/44)*B293)*6)/15)+(AVANZADOFIJO/44)*B293),0)</f>
        <v>228169</v>
      </c>
      <c r="J293" s="9">
        <f>ROUNDDOWN(((('ASIG EXPERIENCIA'!I95)+(((AVANZADO/44)*B293)*7)/15)+(AVANZADOFIJO/44)*B293),0)</f>
        <v>252087</v>
      </c>
      <c r="K293" s="9">
        <f>ROUNDDOWN(((('ASIG EXPERIENCIA'!J95)+(((AVANZADO/44)*B293)*8)/15)+(AVANZADOFIJO/44)*B293),0)</f>
        <v>276005</v>
      </c>
      <c r="L293" s="9">
        <f>ROUNDDOWN(((('ASIG EXPERIENCIA'!K95)+(((AVANZADO/44)*B293)*9)/15)+(AVANZADOFIJO/44)*B293),0)</f>
        <v>299923</v>
      </c>
      <c r="M293" s="9">
        <f>ROUNDDOWN(((('ASIG EXPERIENCIA'!L95)+(((AVANZADO/44)*B293)*10)/15)+(AVANZADOFIJO/44)*B293),0)</f>
        <v>323841</v>
      </c>
      <c r="N293" s="9">
        <f>ROUNDDOWN(((('ASIG EXPERIENCIA'!M95)+(((AVANZADO/44)*B293)*11)/15)+(AVANZADOFIJO/44)*B293),0)</f>
        <v>347759</v>
      </c>
      <c r="O293" s="9">
        <f>ROUNDDOWN(((('ASIG EXPERIENCIA'!N95)+(((AVANZADO/44)*B293)*12)/15)+(AVANZADOFIJO/44)*B293),0)</f>
        <v>371677</v>
      </c>
      <c r="P293" s="9">
        <f>ROUNDDOWN(((('ASIG EXPERIENCIA'!O95)+(((AVANZADO/44)*B293)*13)/15)+(AVANZADOFIJO/44)*B293),0)</f>
        <v>395596</v>
      </c>
      <c r="Q293" s="9">
        <f>ROUNDDOWN(((('ASIG EXPERIENCIA'!P95)+(((AVANZADO/44)*B293)*14)/15)+(AVANZADOFIJO/44)*B293),0)</f>
        <v>419514</v>
      </c>
      <c r="R293" s="9">
        <f>ROUNDDOWN(((('ASIG EXPERIENCIA'!Q95)+(((AVANZADO/44)*B293)*15)/15)+(AVANZADOFIJO/44)*B293),0)</f>
        <v>443432</v>
      </c>
    </row>
    <row r="294" spans="1:18" ht="16.899999999999999" customHeight="1" thickBot="1" x14ac:dyDescent="0.3">
      <c r="A294" s="11" t="s">
        <v>9</v>
      </c>
      <c r="B294" s="13">
        <v>40</v>
      </c>
      <c r="C294" s="14">
        <f>'RMN-BRP'!E42</f>
        <v>569736</v>
      </c>
      <c r="D294" s="9">
        <f>ROUNDDOWN(((('ASIG EXPERIENCIA'!C96)+(((AVANZADO/44)*B294)*1)/15)+(AVANZADOFIJO/44)*B294),0)</f>
        <v>111363</v>
      </c>
      <c r="E294" s="9">
        <f>ROUNDDOWN(((('ASIG EXPERIENCIA'!D96)+(((AVANZADO/44)*B294)*2)/15)+(AVANZADOFIJO/44)*B294),0)</f>
        <v>135894</v>
      </c>
      <c r="F294" s="9">
        <f>ROUNDDOWN(((('ASIG EXPERIENCIA'!E96)+(((AVANZADO/44)*B294)*3)/15)+(AVANZADOFIJO/44)*B294),0)</f>
        <v>160425</v>
      </c>
      <c r="G294" s="9">
        <f>ROUNDDOWN(((('ASIG EXPERIENCIA'!F96)+(((AVANZADO/44)*B294)*4)/15)+(AVANZADOFIJO/44)*B294),0)</f>
        <v>184956</v>
      </c>
      <c r="H294" s="9">
        <f>ROUNDDOWN(((('ASIG EXPERIENCIA'!G96)+(((AVANZADO/44)*B294)*5)/15)+(AVANZADOFIJO/44)*B294),0)</f>
        <v>209488</v>
      </c>
      <c r="I294" s="9">
        <f>ROUNDDOWN(((('ASIG EXPERIENCIA'!H96)+(((AVANZADO/44)*B294)*6)/15)+(AVANZADOFIJO/44)*B294),0)</f>
        <v>234020</v>
      </c>
      <c r="J294" s="9">
        <f>ROUNDDOWN(((('ASIG EXPERIENCIA'!I96)+(((AVANZADO/44)*B294)*7)/15)+(AVANZADOFIJO/44)*B294),0)</f>
        <v>258551</v>
      </c>
      <c r="K294" s="9">
        <f>ROUNDDOWN(((('ASIG EXPERIENCIA'!J96)+(((AVANZADO/44)*B294)*8)/15)+(AVANZADOFIJO/44)*B294),0)</f>
        <v>283082</v>
      </c>
      <c r="L294" s="9">
        <f>ROUNDDOWN(((('ASIG EXPERIENCIA'!K96)+(((AVANZADO/44)*B294)*9)/15)+(AVANZADOFIJO/44)*B294),0)</f>
        <v>307613</v>
      </c>
      <c r="M294" s="9">
        <f>ROUNDDOWN(((('ASIG EXPERIENCIA'!L96)+(((AVANZADO/44)*B294)*10)/15)+(AVANZADOFIJO/44)*B294),0)</f>
        <v>332144</v>
      </c>
      <c r="N294" s="9">
        <f>ROUNDDOWN(((('ASIG EXPERIENCIA'!M96)+(((AVANZADO/44)*B294)*11)/15)+(AVANZADOFIJO/44)*B294),0)</f>
        <v>356677</v>
      </c>
      <c r="O294" s="9">
        <f>ROUNDDOWN(((('ASIG EXPERIENCIA'!N96)+(((AVANZADO/44)*B294)*12)/15)+(AVANZADOFIJO/44)*B294),0)</f>
        <v>381208</v>
      </c>
      <c r="P294" s="9">
        <f>ROUNDDOWN(((('ASIG EXPERIENCIA'!O96)+(((AVANZADO/44)*B294)*13)/15)+(AVANZADOFIJO/44)*B294),0)</f>
        <v>405739</v>
      </c>
      <c r="Q294" s="9">
        <f>ROUNDDOWN(((('ASIG EXPERIENCIA'!P96)+(((AVANZADO/44)*B294)*14)/15)+(AVANZADOFIJO/44)*B294),0)</f>
        <v>430270</v>
      </c>
      <c r="R294" s="9">
        <f>ROUNDDOWN(((('ASIG EXPERIENCIA'!Q96)+(((AVANZADO/44)*B294)*15)/15)+(AVANZADOFIJO/44)*B294),0)</f>
        <v>454802</v>
      </c>
    </row>
    <row r="295" spans="1:18" ht="16.899999999999999" customHeight="1" thickBot="1" x14ac:dyDescent="0.3">
      <c r="A295" s="11" t="s">
        <v>9</v>
      </c>
      <c r="B295" s="13">
        <v>41</v>
      </c>
      <c r="C295" s="14">
        <f>'RMN-BRP'!E43</f>
        <v>583979.4</v>
      </c>
      <c r="D295" s="9">
        <f>ROUNDDOWN(((('ASIG EXPERIENCIA'!C97)+(((AVANZADO/44)*B295)*1)/15)+(AVANZADOFIJO/44)*B295),0)</f>
        <v>114147</v>
      </c>
      <c r="E295" s="9">
        <f>ROUNDDOWN(((('ASIG EXPERIENCIA'!D97)+(((AVANZADO/44)*B295)*2)/15)+(AVANZADOFIJO/44)*B295),0)</f>
        <v>139292</v>
      </c>
      <c r="F295" s="9">
        <f>ROUNDDOWN(((('ASIG EXPERIENCIA'!E97)+(((AVANZADO/44)*B295)*3)/15)+(AVANZADOFIJO/44)*B295),0)</f>
        <v>164436</v>
      </c>
      <c r="G295" s="9">
        <f>ROUNDDOWN(((('ASIG EXPERIENCIA'!F97)+(((AVANZADO/44)*B295)*4)/15)+(AVANZADOFIJO/44)*B295),0)</f>
        <v>189581</v>
      </c>
      <c r="H295" s="9">
        <f>ROUNDDOWN(((('ASIG EXPERIENCIA'!G97)+(((AVANZADO/44)*B295)*5)/15)+(AVANZADOFIJO/44)*B295),0)</f>
        <v>214725</v>
      </c>
      <c r="I295" s="9">
        <f>ROUNDDOWN(((('ASIG EXPERIENCIA'!H97)+(((AVANZADO/44)*B295)*6)/15)+(AVANZADOFIJO/44)*B295),0)</f>
        <v>239870</v>
      </c>
      <c r="J295" s="9">
        <f>ROUNDDOWN(((('ASIG EXPERIENCIA'!I97)+(((AVANZADO/44)*B295)*7)/15)+(AVANZADOFIJO/44)*B295),0)</f>
        <v>265014</v>
      </c>
      <c r="K295" s="9">
        <f>ROUNDDOWN(((('ASIG EXPERIENCIA'!J97)+(((AVANZADO/44)*B295)*8)/15)+(AVANZADOFIJO/44)*B295),0)</f>
        <v>290160</v>
      </c>
      <c r="L295" s="9">
        <f>ROUNDDOWN(((('ASIG EXPERIENCIA'!K97)+(((AVANZADO/44)*B295)*9)/15)+(AVANZADOFIJO/44)*B295),0)</f>
        <v>315304</v>
      </c>
      <c r="M295" s="9">
        <f>ROUNDDOWN(((('ASIG EXPERIENCIA'!L97)+(((AVANZADO/44)*B295)*10)/15)+(AVANZADOFIJO/44)*B295),0)</f>
        <v>340449</v>
      </c>
      <c r="N295" s="9">
        <f>ROUNDDOWN(((('ASIG EXPERIENCIA'!M97)+(((AVANZADO/44)*B295)*11)/15)+(AVANZADOFIJO/44)*B295),0)</f>
        <v>365593</v>
      </c>
      <c r="O295" s="9">
        <f>ROUNDDOWN(((('ASIG EXPERIENCIA'!N97)+(((AVANZADO/44)*B295)*12)/15)+(AVANZADOFIJO/44)*B295),0)</f>
        <v>390738</v>
      </c>
      <c r="P295" s="9">
        <f>ROUNDDOWN(((('ASIG EXPERIENCIA'!O97)+(((AVANZADO/44)*B295)*13)/15)+(AVANZADOFIJO/44)*B295),0)</f>
        <v>415882</v>
      </c>
      <c r="Q295" s="9">
        <f>ROUNDDOWN(((('ASIG EXPERIENCIA'!P97)+(((AVANZADO/44)*B295)*14)/15)+(AVANZADOFIJO/44)*B295),0)</f>
        <v>441027</v>
      </c>
      <c r="R295" s="9">
        <f>ROUNDDOWN(((('ASIG EXPERIENCIA'!Q97)+(((AVANZADO/44)*B295)*15)/15)+(AVANZADOFIJO/44)*B295),0)</f>
        <v>466172</v>
      </c>
    </row>
    <row r="296" spans="1:18" ht="16.899999999999999" customHeight="1" thickBot="1" x14ac:dyDescent="0.3">
      <c r="A296" s="11" t="s">
        <v>9</v>
      </c>
      <c r="B296" s="13">
        <v>42</v>
      </c>
      <c r="C296" s="14">
        <f>'RMN-BRP'!E44</f>
        <v>598222.79999999993</v>
      </c>
      <c r="D296" s="9">
        <f>ROUNDDOWN(((('ASIG EXPERIENCIA'!C98)+(((AVANZADO/44)*B296)*1)/15)+(AVANZADOFIJO/44)*B296),0)</f>
        <v>116930</v>
      </c>
      <c r="E296" s="9">
        <f>ROUNDDOWN(((('ASIG EXPERIENCIA'!D98)+(((AVANZADO/44)*B296)*2)/15)+(AVANZADOFIJO/44)*B296),0)</f>
        <v>142688</v>
      </c>
      <c r="F296" s="9">
        <f>ROUNDDOWN(((('ASIG EXPERIENCIA'!E98)+(((AVANZADO/44)*B296)*3)/15)+(AVANZADOFIJO/44)*B296),0)</f>
        <v>168447</v>
      </c>
      <c r="G296" s="9">
        <f>ROUNDDOWN(((('ASIG EXPERIENCIA'!F98)+(((AVANZADO/44)*B296)*4)/15)+(AVANZADOFIJO/44)*B296),0)</f>
        <v>194205</v>
      </c>
      <c r="H296" s="9">
        <f>ROUNDDOWN(((('ASIG EXPERIENCIA'!G98)+(((AVANZADO/44)*B296)*5)/15)+(AVANZADOFIJO/44)*B296),0)</f>
        <v>219963</v>
      </c>
      <c r="I296" s="9">
        <f>ROUNDDOWN(((('ASIG EXPERIENCIA'!H98)+(((AVANZADO/44)*B296)*6)/15)+(AVANZADOFIJO/44)*B296),0)</f>
        <v>245721</v>
      </c>
      <c r="J296" s="9">
        <f>ROUNDDOWN(((('ASIG EXPERIENCIA'!I98)+(((AVANZADO/44)*B296)*7)/15)+(AVANZADOFIJO/44)*B296),0)</f>
        <v>271478</v>
      </c>
      <c r="K296" s="9">
        <f>ROUNDDOWN(((('ASIG EXPERIENCIA'!J98)+(((AVANZADO/44)*B296)*8)/15)+(AVANZADOFIJO/44)*B296),0)</f>
        <v>297236</v>
      </c>
      <c r="L296" s="9">
        <f>ROUNDDOWN(((('ASIG EXPERIENCIA'!K98)+(((AVANZADO/44)*B296)*9)/15)+(AVANZADOFIJO/44)*B296),0)</f>
        <v>322994</v>
      </c>
      <c r="M296" s="9">
        <f>ROUNDDOWN(((('ASIG EXPERIENCIA'!L98)+(((AVANZADO/44)*B296)*10)/15)+(AVANZADOFIJO/44)*B296),0)</f>
        <v>348752</v>
      </c>
      <c r="N296" s="9">
        <f>ROUNDDOWN(((('ASIG EXPERIENCIA'!M98)+(((AVANZADO/44)*B296)*11)/15)+(AVANZADOFIJO/44)*B296),0)</f>
        <v>374510</v>
      </c>
      <c r="O296" s="9">
        <f>ROUNDDOWN(((('ASIG EXPERIENCIA'!N98)+(((AVANZADO/44)*B296)*12)/15)+(AVANZADOFIJO/44)*B296),0)</f>
        <v>400268</v>
      </c>
      <c r="P296" s="9">
        <f>ROUNDDOWN(((('ASIG EXPERIENCIA'!O98)+(((AVANZADO/44)*B296)*13)/15)+(AVANZADOFIJO/44)*B296),0)</f>
        <v>426026</v>
      </c>
      <c r="Q296" s="9">
        <f>ROUNDDOWN(((('ASIG EXPERIENCIA'!P98)+(((AVANZADO/44)*B296)*14)/15)+(AVANZADOFIJO/44)*B296),0)</f>
        <v>451784</v>
      </c>
      <c r="R296" s="9">
        <f>ROUNDDOWN(((('ASIG EXPERIENCIA'!Q98)+(((AVANZADO/44)*B296)*15)/15)+(AVANZADOFIJO/44)*B296),0)</f>
        <v>477542</v>
      </c>
    </row>
    <row r="297" spans="1:18" ht="16.899999999999999" customHeight="1" thickBot="1" x14ac:dyDescent="0.3">
      <c r="A297" s="11" t="s">
        <v>9</v>
      </c>
      <c r="B297" s="13">
        <v>43</v>
      </c>
      <c r="C297" s="14">
        <f>'RMN-BRP'!E45</f>
        <v>612466.19999999995</v>
      </c>
      <c r="D297" s="9">
        <f>ROUNDDOWN(((('ASIG EXPERIENCIA'!C99)+(((AVANZADO/44)*B297)*1)/15)+(AVANZADOFIJO/44)*B297),0)</f>
        <v>119715</v>
      </c>
      <c r="E297" s="9">
        <f>ROUNDDOWN(((('ASIG EXPERIENCIA'!D99)+(((AVANZADO/44)*B297)*2)/15)+(AVANZADOFIJO/44)*B297),0)</f>
        <v>146086</v>
      </c>
      <c r="F297" s="9">
        <f>ROUNDDOWN(((('ASIG EXPERIENCIA'!E99)+(((AVANZADO/44)*B297)*3)/15)+(AVANZADOFIJO/44)*B297),0)</f>
        <v>172457</v>
      </c>
      <c r="G297" s="9">
        <f>ROUNDDOWN(((('ASIG EXPERIENCIA'!F99)+(((AVANZADO/44)*B297)*4)/15)+(AVANZADOFIJO/44)*B297),0)</f>
        <v>198828</v>
      </c>
      <c r="H297" s="9">
        <f>ROUNDDOWN(((('ASIG EXPERIENCIA'!G99)+(((AVANZADO/44)*B297)*5)/15)+(AVANZADOFIJO/44)*B297),0)</f>
        <v>225199</v>
      </c>
      <c r="I297" s="9">
        <f>ROUNDDOWN(((('ASIG EXPERIENCIA'!H99)+(((AVANZADO/44)*B297)*6)/15)+(AVANZADOFIJO/44)*B297),0)</f>
        <v>251570</v>
      </c>
      <c r="J297" s="9">
        <f>ROUNDDOWN(((('ASIG EXPERIENCIA'!I99)+(((AVANZADO/44)*B297)*7)/15)+(AVANZADOFIJO/44)*B297),0)</f>
        <v>277943</v>
      </c>
      <c r="K297" s="9">
        <f>ROUNDDOWN(((('ASIG EXPERIENCIA'!J99)+(((AVANZADO/44)*B297)*8)/15)+(AVANZADOFIJO/44)*B297),0)</f>
        <v>304314</v>
      </c>
      <c r="L297" s="9">
        <f>ROUNDDOWN(((('ASIG EXPERIENCIA'!K99)+(((AVANZADO/44)*B297)*9)/15)+(AVANZADOFIJO/44)*B297),0)</f>
        <v>330685</v>
      </c>
      <c r="M297" s="9">
        <f>ROUNDDOWN(((('ASIG EXPERIENCIA'!L99)+(((AVANZADO/44)*B297)*10)/15)+(AVANZADOFIJO/44)*B297),0)</f>
        <v>357056</v>
      </c>
      <c r="N297" s="9">
        <f>ROUNDDOWN(((('ASIG EXPERIENCIA'!M99)+(((AVANZADO/44)*B297)*11)/15)+(AVANZADOFIJO/44)*B297),0)</f>
        <v>383427</v>
      </c>
      <c r="O297" s="9">
        <f>ROUNDDOWN(((('ASIG EXPERIENCIA'!N99)+(((AVANZADO/44)*B297)*12)/15)+(AVANZADOFIJO/44)*B297),0)</f>
        <v>409798</v>
      </c>
      <c r="P297" s="9">
        <f>ROUNDDOWN(((('ASIG EXPERIENCIA'!O99)+(((AVANZADO/44)*B297)*13)/15)+(AVANZADOFIJO/44)*B297),0)</f>
        <v>436169</v>
      </c>
      <c r="Q297" s="9">
        <f>ROUNDDOWN(((('ASIG EXPERIENCIA'!P99)+(((AVANZADO/44)*B297)*14)/15)+(AVANZADOFIJO/44)*B297),0)</f>
        <v>462540</v>
      </c>
      <c r="R297" s="9">
        <f>ROUNDDOWN(((('ASIG EXPERIENCIA'!Q99)+(((AVANZADO/44)*B297)*15)/15)+(AVANZADOFIJO/44)*B297),0)</f>
        <v>488912</v>
      </c>
    </row>
    <row r="298" spans="1:18" ht="16.899999999999999" customHeight="1" thickBot="1" x14ac:dyDescent="0.3">
      <c r="A298" s="11" t="s">
        <v>9</v>
      </c>
      <c r="B298" s="15">
        <v>44</v>
      </c>
      <c r="C298" s="16">
        <f>'RMN-BRP'!E46</f>
        <v>626709.6</v>
      </c>
      <c r="D298" s="9">
        <f>ROUNDDOWN(((('ASIG EXPERIENCIA'!C100)+(((AVANZADO/44)*B298)*1)/15)+(AVANZADOFIJO/44)*B298),0)</f>
        <v>122499</v>
      </c>
      <c r="E298" s="9">
        <f>ROUNDDOWN(((('ASIG EXPERIENCIA'!D100)+(((AVANZADO/44)*B298)*2)/15)+(AVANZADOFIJO/44)*B298),0)</f>
        <v>149484</v>
      </c>
      <c r="F298" s="9">
        <f>ROUNDDOWN(((('ASIG EXPERIENCIA'!E100)+(((AVANZADO/44)*B298)*3)/15)+(AVANZADOFIJO/44)*B298),0)</f>
        <v>176468</v>
      </c>
      <c r="G298" s="9">
        <f>ROUNDDOWN(((('ASIG EXPERIENCIA'!F100)+(((AVANZADO/44)*B298)*4)/15)+(AVANZADOFIJO/44)*B298),0)</f>
        <v>203453</v>
      </c>
      <c r="H298" s="9">
        <f>ROUNDDOWN(((('ASIG EXPERIENCIA'!G100)+(((AVANZADO/44)*B298)*5)/15)+(AVANZADOFIJO/44)*B298),0)</f>
        <v>230437</v>
      </c>
      <c r="I298" s="9">
        <f>ROUNDDOWN(((('ASIG EXPERIENCIA'!H100)+(((AVANZADO/44)*B298)*6)/15)+(AVANZADOFIJO/44)*B298),0)</f>
        <v>257421</v>
      </c>
      <c r="J298" s="9">
        <f>ROUNDDOWN(((('ASIG EXPERIENCIA'!I100)+(((AVANZADO/44)*B298)*7)/15)+(AVANZADOFIJO/44)*B298),0)</f>
        <v>284406</v>
      </c>
      <c r="K298" s="9">
        <f>ROUNDDOWN(((('ASIG EXPERIENCIA'!J100)+(((AVANZADO/44)*B298)*8)/15)+(AVANZADOFIJO/44)*B298),0)</f>
        <v>311390</v>
      </c>
      <c r="L298" s="9">
        <f>ROUNDDOWN(((('ASIG EXPERIENCIA'!K100)+(((AVANZADO/44)*B298)*9)/15)+(AVANZADOFIJO/44)*B298),0)</f>
        <v>338375</v>
      </c>
      <c r="M298" s="9">
        <f>ROUNDDOWN(((('ASIG EXPERIENCIA'!L100)+(((AVANZADO/44)*B298)*10)/15)+(AVANZADOFIJO/44)*B298),0)</f>
        <v>365359</v>
      </c>
      <c r="N298" s="9">
        <f>ROUNDDOWN(((('ASIG EXPERIENCIA'!M100)+(((AVANZADO/44)*B298)*11)/15)+(AVANZADOFIJO/44)*B298),0)</f>
        <v>392344</v>
      </c>
      <c r="O298" s="9">
        <f>ROUNDDOWN(((('ASIG EXPERIENCIA'!N100)+(((AVANZADO/44)*B298)*12)/15)+(AVANZADOFIJO/44)*B298),0)</f>
        <v>419328</v>
      </c>
      <c r="P298" s="9">
        <f>ROUNDDOWN(((('ASIG EXPERIENCIA'!O100)+(((AVANZADO/44)*B298)*13)/15)+(AVANZADOFIJO/44)*B298),0)</f>
        <v>446313</v>
      </c>
      <c r="Q298" s="9">
        <f>ROUNDDOWN(((('ASIG EXPERIENCIA'!P100)+(((AVANZADO/44)*B298)*14)/15)+(AVANZADOFIJO/44)*B298),0)</f>
        <v>473298</v>
      </c>
      <c r="R298" s="9">
        <f>ROUNDDOWN(((('ASIG EXPERIENCIA'!Q100)+(((AVANZADO/44)*B298)*15)/15)+(AVANZADOFIJO/44)*B298),0)</f>
        <v>500282</v>
      </c>
    </row>
    <row r="302" spans="1:18" ht="15.75" thickBot="1" x14ac:dyDescent="0.3"/>
    <row r="303" spans="1:18" ht="16.5" thickBot="1" x14ac:dyDescent="0.3">
      <c r="B303" s="5"/>
      <c r="C303" s="5"/>
      <c r="D303" s="146" t="s">
        <v>73</v>
      </c>
      <c r="E303" s="147"/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</row>
    <row r="304" spans="1:18" ht="15.75" thickBot="1" x14ac:dyDescent="0.3">
      <c r="B304" s="5"/>
      <c r="C304" s="5"/>
      <c r="D304" s="141" t="s">
        <v>5</v>
      </c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3"/>
    </row>
    <row r="305" spans="1:18" ht="17.45" customHeight="1" thickBot="1" x14ac:dyDescent="0.3">
      <c r="A305" s="26" t="s">
        <v>6</v>
      </c>
      <c r="B305" s="144" t="s">
        <v>0</v>
      </c>
      <c r="C305" s="145"/>
      <c r="D305" s="17">
        <v>1</v>
      </c>
      <c r="E305" s="18">
        <v>2</v>
      </c>
      <c r="F305" s="19">
        <v>3</v>
      </c>
      <c r="G305" s="19">
        <v>4</v>
      </c>
      <c r="H305" s="19">
        <v>5</v>
      </c>
      <c r="I305" s="19">
        <v>6</v>
      </c>
      <c r="J305" s="19">
        <v>7</v>
      </c>
      <c r="K305" s="19">
        <v>8</v>
      </c>
      <c r="L305" s="19">
        <v>9</v>
      </c>
      <c r="M305" s="19">
        <v>10</v>
      </c>
      <c r="N305" s="19">
        <v>11</v>
      </c>
      <c r="O305" s="19">
        <v>12</v>
      </c>
      <c r="P305" s="19">
        <v>13</v>
      </c>
      <c r="Q305" s="19">
        <v>14</v>
      </c>
      <c r="R305" s="20">
        <v>15</v>
      </c>
    </row>
    <row r="306" spans="1:18" ht="17.45" customHeight="1" thickBot="1" x14ac:dyDescent="0.3">
      <c r="A306" s="11" t="s">
        <v>11</v>
      </c>
      <c r="B306" s="11">
        <v>1</v>
      </c>
      <c r="C306" s="12">
        <f>'RMN-BRP'!B3</f>
        <v>13537.174999999999</v>
      </c>
      <c r="D306" s="9">
        <f>ROUNDDOWN(((('ASIG EXPERIENCIA'!C4)+(((EXPERTO1/44)*B306)*1)/15)+(EXPERTO1FIJO/44)*B306),0)</f>
        <v>3983</v>
      </c>
      <c r="E306" s="9">
        <f>ROUNDDOWN(((('ASIG EXPERIENCIA'!D4)+(((EXPERTO1/44)*B306)*2)/15)+(EXPERTO1FIJO/44)*B306),0)</f>
        <v>4955</v>
      </c>
      <c r="F306" s="9">
        <f>ROUNDDOWN(((('ASIG EXPERIENCIA'!E4)+(((EXPERTO1/44)*B306)*3)/15)+(EXPERTO1FIJO/44)*B306),0)</f>
        <v>5927</v>
      </c>
      <c r="G306" s="9">
        <f>ROUNDDOWN(((('ASIG EXPERIENCIA'!F4)+(((EXPERTO1/44)*B306)*4)/15)+(EXPERTO1FIJO/44)*B306),0)</f>
        <v>6898</v>
      </c>
      <c r="H306" s="9">
        <f>ROUNDDOWN(((('ASIG EXPERIENCIA'!G4)+(((EXPERTO1/44)*B306)*5)/15)+(EXPERTO1FIJO/44)*B306),0)</f>
        <v>7870</v>
      </c>
      <c r="I306" s="9">
        <f>ROUNDDOWN(((('ASIG EXPERIENCIA'!H4)+(((EXPERTO1/44)*B306)*6)/15)+(EXPERTO1FIJO/44)*B306),0)</f>
        <v>8842</v>
      </c>
      <c r="J306" s="9">
        <f>ROUNDDOWN(((('ASIG EXPERIENCIA'!I4)+(((EXPERTO1/44)*B306)*7)/15)+(EXPERTO1FIJO/44)*B306),0)</f>
        <v>9814</v>
      </c>
      <c r="K306" s="9">
        <f>ROUNDDOWN(((('ASIG EXPERIENCIA'!J4)+(((EXPERTO1/44)*B306)*8)/15)+(EXPERTO1FIJO/44)*B306),0)</f>
        <v>10786</v>
      </c>
      <c r="L306" s="9">
        <f>ROUNDDOWN(((('ASIG EXPERIENCIA'!K4)+(((EXPERTO1/44)*B306)*9)/15)+(EXPERTO1FIJO/44)*B306),0)</f>
        <v>11757</v>
      </c>
      <c r="M306" s="9">
        <f>ROUNDDOWN(((('ASIG EXPERIENCIA'!L4)+(((EXPERTO1/44)*B306)*10)/15)+(EXPERTO1FIJO/44)*B306),0)</f>
        <v>12729</v>
      </c>
      <c r="N306" s="9">
        <f>ROUNDDOWN(((('ASIG EXPERIENCIA'!M4)+(((EXPERTO1/44)*B306)*11)/15)+(EXPERTO1FIJO/44)*B306),0)</f>
        <v>13701</v>
      </c>
      <c r="O306" s="9">
        <f>ROUNDDOWN(((('ASIG EXPERIENCIA'!N4)+(((EXPERTO1/44)*B306)*12)/15)+(EXPERTO1FIJO/44)*B306),0)</f>
        <v>14673</v>
      </c>
      <c r="P306" s="9">
        <f>ROUNDDOWN(((('ASIG EXPERIENCIA'!O4)+(((EXPERTO1/44)*B306)*13)/15)+(EXPERTO1FIJO/44)*B306),0)</f>
        <v>15645</v>
      </c>
      <c r="Q306" s="9">
        <f>ROUNDDOWN(((('ASIG EXPERIENCIA'!P4)+(((EXPERTO1/44)*B306)*15)/15)+(EXPERTO1FIJO/44)*B306),0)</f>
        <v>17137</v>
      </c>
      <c r="R306" s="9">
        <f>ROUNDDOWN(((('ASIG EXPERIENCIA'!Q4)+(((EXPERTO1/44)*B306)*15)/15)+(EXPERTO1FIJO/44)*B306),0)</f>
        <v>17588</v>
      </c>
    </row>
    <row r="307" spans="1:18" ht="17.45" customHeight="1" thickBot="1" x14ac:dyDescent="0.3">
      <c r="A307" s="11" t="s">
        <v>11</v>
      </c>
      <c r="B307" s="13">
        <v>2</v>
      </c>
      <c r="C307" s="14">
        <f>'RMN-BRP'!B4</f>
        <v>27074.35</v>
      </c>
      <c r="D307" s="9">
        <f>ROUNDDOWN(((('ASIG EXPERIENCIA'!C5)+(((EXPERTO1/44)*B307)*1)/15)+(EXPERTO1FIJO/44)*B307),0)</f>
        <v>7967</v>
      </c>
      <c r="E307" s="9">
        <f>ROUNDDOWN(((('ASIG EXPERIENCIA'!D5)+(((EXPERTO1/44)*B307)*2)/15)+(EXPERTO1FIJO/44)*B307),0)</f>
        <v>9910</v>
      </c>
      <c r="F307" s="9">
        <f>ROUNDDOWN(((('ASIG EXPERIENCIA'!E5)+(((EXPERTO1/44)*B307)*3)/15)+(EXPERTO1FIJO/44)*B307),0)</f>
        <v>11854</v>
      </c>
      <c r="G307" s="9">
        <f>ROUNDDOWN(((('ASIG EXPERIENCIA'!F5)+(((EXPERTO1/44)*B307)*4)/15)+(EXPERTO1FIJO/44)*B307),0)</f>
        <v>13797</v>
      </c>
      <c r="H307" s="9">
        <f>ROUNDDOWN(((('ASIG EXPERIENCIA'!G5)+(((EXPERTO1/44)*B307)*5)/15)+(EXPERTO1FIJO/44)*B307),0)</f>
        <v>15741</v>
      </c>
      <c r="I307" s="9">
        <f>ROUNDDOWN(((('ASIG EXPERIENCIA'!H5)+(((EXPERTO1/44)*B307)*6)/15)+(EXPERTO1FIJO/44)*B307),0)</f>
        <v>17684</v>
      </c>
      <c r="J307" s="9">
        <f>ROUNDDOWN(((('ASIG EXPERIENCIA'!I5)+(((EXPERTO1/44)*B307)*7)/15)+(EXPERTO1FIJO/44)*B307),0)</f>
        <v>19628</v>
      </c>
      <c r="K307" s="9">
        <f>ROUNDDOWN(((('ASIG EXPERIENCIA'!J5)+(((EXPERTO1/44)*B307)*8)/15)+(EXPERTO1FIJO/44)*B307),0)</f>
        <v>21572</v>
      </c>
      <c r="L307" s="9">
        <f>ROUNDDOWN(((('ASIG EXPERIENCIA'!K5)+(((EXPERTO1/44)*B307)*9)/15)+(EXPERTO1FIJO/44)*B307),0)</f>
        <v>23515</v>
      </c>
      <c r="M307" s="9">
        <f>ROUNDDOWN(((('ASIG EXPERIENCIA'!L5)+(((EXPERTO1/44)*B307)*10)/15)+(EXPERTO1FIJO/44)*B307),0)</f>
        <v>25459</v>
      </c>
      <c r="N307" s="9">
        <f>ROUNDDOWN(((('ASIG EXPERIENCIA'!M5)+(((EXPERTO1/44)*B307)*11)/15)+(EXPERTO1FIJO/44)*B307),0)</f>
        <v>27402</v>
      </c>
      <c r="O307" s="9">
        <f>ROUNDDOWN(((('ASIG EXPERIENCIA'!N5)+(((EXPERTO1/44)*B307)*12)/15)+(EXPERTO1FIJO/44)*B307),0)</f>
        <v>29346</v>
      </c>
      <c r="P307" s="9">
        <f>ROUNDDOWN(((('ASIG EXPERIENCIA'!O5)+(((EXPERTO1/44)*B307)*13)/15)+(EXPERTO1FIJO/44)*B307),0)</f>
        <v>31290</v>
      </c>
      <c r="Q307" s="9">
        <f>ROUNDDOWN(((('ASIG EXPERIENCIA'!P5)+(((EXPERTO1/44)*B307)*15)/15)+(EXPERTO1FIJO/44)*B307),0)</f>
        <v>34275</v>
      </c>
      <c r="R307" s="9">
        <f>ROUNDDOWN(((('ASIG EXPERIENCIA'!Q5)+(((EXPERTO1/44)*B307)*15)/15)+(EXPERTO1FIJO/44)*B307),0)</f>
        <v>35177</v>
      </c>
    </row>
    <row r="308" spans="1:18" ht="17.45" customHeight="1" thickBot="1" x14ac:dyDescent="0.3">
      <c r="A308" s="11" t="s">
        <v>11</v>
      </c>
      <c r="B308" s="13">
        <v>3</v>
      </c>
      <c r="C308" s="14">
        <f>'RMN-BRP'!B5</f>
        <v>40611.524999999994</v>
      </c>
      <c r="D308" s="9">
        <f>ROUNDDOWN(((('ASIG EXPERIENCIA'!C6)+(((EXPERTO1/44)*B308)*1)/15)+(EXPERTO1FIJO/44)*B308),0)</f>
        <v>11950</v>
      </c>
      <c r="E308" s="9">
        <f>ROUNDDOWN(((('ASIG EXPERIENCIA'!D6)+(((EXPERTO1/44)*B308)*2)/15)+(EXPERTO1FIJO/44)*B308),0)</f>
        <v>14866</v>
      </c>
      <c r="F308" s="9">
        <f>ROUNDDOWN(((('ASIG EXPERIENCIA'!E6)+(((EXPERTO1/44)*B308)*3)/15)+(EXPERTO1FIJO/44)*B308),0)</f>
        <v>17781</v>
      </c>
      <c r="G308" s="9">
        <f>ROUNDDOWN(((('ASIG EXPERIENCIA'!F6)+(((EXPERTO1/44)*B308)*4)/15)+(EXPERTO1FIJO/44)*B308),0)</f>
        <v>20696</v>
      </c>
      <c r="H308" s="9">
        <f>ROUNDDOWN(((('ASIG EXPERIENCIA'!G6)+(((EXPERTO1/44)*B308)*5)/15)+(EXPERTO1FIJO/44)*B308),0)</f>
        <v>23612</v>
      </c>
      <c r="I308" s="9">
        <f>ROUNDDOWN(((('ASIG EXPERIENCIA'!H6)+(((EXPERTO1/44)*B308)*6)/15)+(EXPERTO1FIJO/44)*B308),0)</f>
        <v>26527</v>
      </c>
      <c r="J308" s="9">
        <f>ROUNDDOWN(((('ASIG EXPERIENCIA'!I6)+(((EXPERTO1/44)*B308)*7)/15)+(EXPERTO1FIJO/44)*B308),0)</f>
        <v>29442</v>
      </c>
      <c r="K308" s="9">
        <f>ROUNDDOWN(((('ASIG EXPERIENCIA'!J6)+(((EXPERTO1/44)*B308)*8)/15)+(EXPERTO1FIJO/44)*B308),0)</f>
        <v>32358</v>
      </c>
      <c r="L308" s="9">
        <f>ROUNDDOWN(((('ASIG EXPERIENCIA'!K6)+(((EXPERTO1/44)*B308)*9)/15)+(EXPERTO1FIJO/44)*B308),0)</f>
        <v>35273</v>
      </c>
      <c r="M308" s="9">
        <f>ROUNDDOWN(((('ASIG EXPERIENCIA'!L6)+(((EXPERTO1/44)*B308)*10)/15)+(EXPERTO1FIJO/44)*B308),0)</f>
        <v>38188</v>
      </c>
      <c r="N308" s="9">
        <f>ROUNDDOWN(((('ASIG EXPERIENCIA'!M6)+(((EXPERTO1/44)*B308)*11)/15)+(EXPERTO1FIJO/44)*B308),0)</f>
        <v>41105</v>
      </c>
      <c r="O308" s="9">
        <f>ROUNDDOWN(((('ASIG EXPERIENCIA'!N6)+(((EXPERTO1/44)*B308)*12)/15)+(EXPERTO1FIJO/44)*B308),0)</f>
        <v>44020</v>
      </c>
      <c r="P308" s="9">
        <f>ROUNDDOWN(((('ASIG EXPERIENCIA'!O6)+(((EXPERTO1/44)*B308)*13)/15)+(EXPERTO1FIJO/44)*B308),0)</f>
        <v>46936</v>
      </c>
      <c r="Q308" s="9">
        <f>ROUNDDOWN(((('ASIG EXPERIENCIA'!P6)+(((EXPERTO1/44)*B308)*15)/15)+(EXPERTO1FIJO/44)*B308),0)</f>
        <v>51414</v>
      </c>
      <c r="R308" s="9">
        <f>ROUNDDOWN(((('ASIG EXPERIENCIA'!Q6)+(((EXPERTO1/44)*B308)*15)/15)+(EXPERTO1FIJO/44)*B308),0)</f>
        <v>52766</v>
      </c>
    </row>
    <row r="309" spans="1:18" ht="17.45" customHeight="1" thickBot="1" x14ac:dyDescent="0.3">
      <c r="A309" s="11" t="s">
        <v>11</v>
      </c>
      <c r="B309" s="13">
        <v>4</v>
      </c>
      <c r="C309" s="14">
        <f>'RMN-BRP'!B6</f>
        <v>54148.7</v>
      </c>
      <c r="D309" s="9">
        <f>ROUNDDOWN(((('ASIG EXPERIENCIA'!C7)+(((EXPERTO1/44)*B309)*1)/15)+(EXPERTO1FIJO/44)*B309),0)</f>
        <v>15934</v>
      </c>
      <c r="E309" s="9">
        <f>ROUNDDOWN(((('ASIG EXPERIENCIA'!D7)+(((EXPERTO1/44)*B309)*2)/15)+(EXPERTO1FIJO/44)*B309),0)</f>
        <v>19821</v>
      </c>
      <c r="F309" s="9">
        <f>ROUNDDOWN(((('ASIG EXPERIENCIA'!E7)+(((EXPERTO1/44)*B309)*3)/15)+(EXPERTO1FIJO/44)*B309),0)</f>
        <v>23708</v>
      </c>
      <c r="G309" s="9">
        <f>ROUNDDOWN(((('ASIG EXPERIENCIA'!F7)+(((EXPERTO1/44)*B309)*4)/15)+(EXPERTO1FIJO/44)*B309),0)</f>
        <v>27595</v>
      </c>
      <c r="H309" s="9">
        <f>ROUNDDOWN(((('ASIG EXPERIENCIA'!G7)+(((EXPERTO1/44)*B309)*5)/15)+(EXPERTO1FIJO/44)*B309),0)</f>
        <v>31482</v>
      </c>
      <c r="I309" s="9">
        <f>ROUNDDOWN(((('ASIG EXPERIENCIA'!H7)+(((EXPERTO1/44)*B309)*6)/15)+(EXPERTO1FIJO/44)*B309),0)</f>
        <v>35369</v>
      </c>
      <c r="J309" s="9">
        <f>ROUNDDOWN(((('ASIG EXPERIENCIA'!I7)+(((EXPERTO1/44)*B309)*7)/15)+(EXPERTO1FIJO/44)*B309),0)</f>
        <v>39258</v>
      </c>
      <c r="K309" s="9">
        <f>ROUNDDOWN(((('ASIG EXPERIENCIA'!J7)+(((EXPERTO1/44)*B309)*8)/15)+(EXPERTO1FIJO/44)*B309),0)</f>
        <v>43145</v>
      </c>
      <c r="L309" s="9">
        <f>ROUNDDOWN(((('ASIG EXPERIENCIA'!K7)+(((EXPERTO1/44)*B309)*9)/15)+(EXPERTO1FIJO/44)*B309),0)</f>
        <v>47032</v>
      </c>
      <c r="M309" s="9">
        <f>ROUNDDOWN(((('ASIG EXPERIENCIA'!L7)+(((EXPERTO1/44)*B309)*10)/15)+(EXPERTO1FIJO/44)*B309),0)</f>
        <v>50919</v>
      </c>
      <c r="N309" s="9">
        <f>ROUNDDOWN(((('ASIG EXPERIENCIA'!M7)+(((EXPERTO1/44)*B309)*11)/15)+(EXPERTO1FIJO/44)*B309),0)</f>
        <v>54806</v>
      </c>
      <c r="O309" s="9">
        <f>ROUNDDOWN(((('ASIG EXPERIENCIA'!N7)+(((EXPERTO1/44)*B309)*12)/15)+(EXPERTO1FIJO/44)*B309),0)</f>
        <v>58693</v>
      </c>
      <c r="P309" s="9">
        <f>ROUNDDOWN(((('ASIG EXPERIENCIA'!O7)+(((EXPERTO1/44)*B309)*13)/15)+(EXPERTO1FIJO/44)*B309),0)</f>
        <v>62581</v>
      </c>
      <c r="Q309" s="9">
        <f>ROUNDDOWN(((('ASIG EXPERIENCIA'!P7)+(((EXPERTO1/44)*B309)*15)/15)+(EXPERTO1FIJO/44)*B309),0)</f>
        <v>68552</v>
      </c>
      <c r="R309" s="9">
        <f>ROUNDDOWN(((('ASIG EXPERIENCIA'!Q7)+(((EXPERTO1/44)*B309)*15)/15)+(EXPERTO1FIJO/44)*B309),0)</f>
        <v>70355</v>
      </c>
    </row>
    <row r="310" spans="1:18" ht="17.45" customHeight="1" thickBot="1" x14ac:dyDescent="0.3">
      <c r="A310" s="11" t="s">
        <v>11</v>
      </c>
      <c r="B310" s="13">
        <v>5</v>
      </c>
      <c r="C310" s="14">
        <f>'RMN-BRP'!B7</f>
        <v>67685.875</v>
      </c>
      <c r="D310" s="9">
        <f>ROUNDDOWN(((('ASIG EXPERIENCIA'!C8)+(((EXPERTO1/44)*B310)*1)/15)+(EXPERTO1FIJO/44)*B310),0)</f>
        <v>19917</v>
      </c>
      <c r="E310" s="9">
        <f>ROUNDDOWN(((('ASIG EXPERIENCIA'!D8)+(((EXPERTO1/44)*B310)*2)/15)+(EXPERTO1FIJO/44)*B310),0)</f>
        <v>24776</v>
      </c>
      <c r="F310" s="9">
        <f>ROUNDDOWN(((('ASIG EXPERIENCIA'!E8)+(((EXPERTO1/44)*B310)*3)/15)+(EXPERTO1FIJO/44)*B310),0)</f>
        <v>29635</v>
      </c>
      <c r="G310" s="9">
        <f>ROUNDDOWN(((('ASIG EXPERIENCIA'!F8)+(((EXPERTO1/44)*B310)*4)/15)+(EXPERTO1FIJO/44)*B310),0)</f>
        <v>34494</v>
      </c>
      <c r="H310" s="9">
        <f>ROUNDDOWN(((('ASIG EXPERIENCIA'!G8)+(((EXPERTO1/44)*B310)*5)/15)+(EXPERTO1FIJO/44)*B310),0)</f>
        <v>39354</v>
      </c>
      <c r="I310" s="9">
        <f>ROUNDDOWN(((('ASIG EXPERIENCIA'!H8)+(((EXPERTO1/44)*B310)*6)/15)+(EXPERTO1FIJO/44)*B310),0)</f>
        <v>44213</v>
      </c>
      <c r="J310" s="9">
        <f>ROUNDDOWN(((('ASIG EXPERIENCIA'!I8)+(((EXPERTO1/44)*B310)*7)/15)+(EXPERTO1FIJO/44)*B310),0)</f>
        <v>49072</v>
      </c>
      <c r="K310" s="9">
        <f>ROUNDDOWN(((('ASIG EXPERIENCIA'!J8)+(((EXPERTO1/44)*B310)*8)/15)+(EXPERTO1FIJO/44)*B310),0)</f>
        <v>53931</v>
      </c>
      <c r="L310" s="9">
        <f>ROUNDDOWN(((('ASIG EXPERIENCIA'!K8)+(((EXPERTO1/44)*B310)*9)/15)+(EXPERTO1FIJO/44)*B310),0)</f>
        <v>58790</v>
      </c>
      <c r="M310" s="9">
        <f>ROUNDDOWN(((('ASIG EXPERIENCIA'!L8)+(((EXPERTO1/44)*B310)*10)/15)+(EXPERTO1FIJO/44)*B310),0)</f>
        <v>63649</v>
      </c>
      <c r="N310" s="9">
        <f>ROUNDDOWN(((('ASIG EXPERIENCIA'!M8)+(((EXPERTO1/44)*B310)*11)/15)+(EXPERTO1FIJO/44)*B310),0)</f>
        <v>68508</v>
      </c>
      <c r="O310" s="9">
        <f>ROUNDDOWN(((('ASIG EXPERIENCIA'!N8)+(((EXPERTO1/44)*B310)*12)/15)+(EXPERTO1FIJO/44)*B310),0)</f>
        <v>73367</v>
      </c>
      <c r="P310" s="9">
        <f>ROUNDDOWN(((('ASIG EXPERIENCIA'!O8)+(((EXPERTO1/44)*B310)*13)/15)+(EXPERTO1FIJO/44)*B310),0)</f>
        <v>78226</v>
      </c>
      <c r="Q310" s="9">
        <f>ROUNDDOWN(((('ASIG EXPERIENCIA'!P8)+(((EXPERTO1/44)*B310)*15)/15)+(EXPERTO1FIJO/44)*B310),0)</f>
        <v>85690</v>
      </c>
      <c r="R310" s="9">
        <f>ROUNDDOWN(((('ASIG EXPERIENCIA'!Q8)+(((EXPERTO1/44)*B310)*15)/15)+(EXPERTO1FIJO/44)*B310),0)</f>
        <v>87944</v>
      </c>
    </row>
    <row r="311" spans="1:18" ht="17.45" customHeight="1" thickBot="1" x14ac:dyDescent="0.3">
      <c r="A311" s="11" t="s">
        <v>11</v>
      </c>
      <c r="B311" s="13">
        <v>6</v>
      </c>
      <c r="C311" s="14">
        <f>'RMN-BRP'!B8</f>
        <v>81223.049999999988</v>
      </c>
      <c r="D311" s="9">
        <f>ROUNDDOWN(((('ASIG EXPERIENCIA'!C9)+(((EXPERTO1/44)*B311)*1)/15)+(EXPERTO1FIJO/44)*B311),0)</f>
        <v>23901</v>
      </c>
      <c r="E311" s="9">
        <f>ROUNDDOWN(((('ASIG EXPERIENCIA'!D9)+(((EXPERTO1/44)*B311)*2)/15)+(EXPERTO1FIJO/44)*B311),0)</f>
        <v>29732</v>
      </c>
      <c r="F311" s="9">
        <f>ROUNDDOWN(((('ASIG EXPERIENCIA'!E9)+(((EXPERTO1/44)*B311)*3)/15)+(EXPERTO1FIJO/44)*B311),0)</f>
        <v>35563</v>
      </c>
      <c r="G311" s="9">
        <f>ROUNDDOWN(((('ASIG EXPERIENCIA'!F9)+(((EXPERTO1/44)*B311)*4)/15)+(EXPERTO1FIJO/44)*B311),0)</f>
        <v>41394</v>
      </c>
      <c r="H311" s="9">
        <f>ROUNDDOWN(((('ASIG EXPERIENCIA'!G9)+(((EXPERTO1/44)*B311)*5)/15)+(EXPERTO1FIJO/44)*B311),0)</f>
        <v>47225</v>
      </c>
      <c r="I311" s="9">
        <f>ROUNDDOWN(((('ASIG EXPERIENCIA'!H9)+(((EXPERTO1/44)*B311)*6)/15)+(EXPERTO1FIJO/44)*B311),0)</f>
        <v>53055</v>
      </c>
      <c r="J311" s="9">
        <f>ROUNDDOWN(((('ASIG EXPERIENCIA'!I9)+(((EXPERTO1/44)*B311)*7)/15)+(EXPERTO1FIJO/44)*B311),0)</f>
        <v>58886</v>
      </c>
      <c r="K311" s="9">
        <f>ROUNDDOWN(((('ASIG EXPERIENCIA'!J9)+(((EXPERTO1/44)*B311)*8)/15)+(EXPERTO1FIJO/44)*B311),0)</f>
        <v>64717</v>
      </c>
      <c r="L311" s="9">
        <f>ROUNDDOWN(((('ASIG EXPERIENCIA'!K9)+(((EXPERTO1/44)*B311)*9)/15)+(EXPERTO1FIJO/44)*B311),0)</f>
        <v>70548</v>
      </c>
      <c r="M311" s="9">
        <f>ROUNDDOWN(((('ASIG EXPERIENCIA'!L9)+(((EXPERTO1/44)*B311)*10)/15)+(EXPERTO1FIJO/44)*B311),0)</f>
        <v>76378</v>
      </c>
      <c r="N311" s="9">
        <f>ROUNDDOWN(((('ASIG EXPERIENCIA'!M9)+(((EXPERTO1/44)*B311)*11)/15)+(EXPERTO1FIJO/44)*B311),0)</f>
        <v>82210</v>
      </c>
      <c r="O311" s="9">
        <f>ROUNDDOWN(((('ASIG EXPERIENCIA'!N9)+(((EXPERTO1/44)*B311)*12)/15)+(EXPERTO1FIJO/44)*B311),0)</f>
        <v>88041</v>
      </c>
      <c r="P311" s="9">
        <f>ROUNDDOWN(((('ASIG EXPERIENCIA'!O9)+(((EXPERTO1/44)*B311)*13)/15)+(EXPERTO1FIJO/44)*B311),0)</f>
        <v>93872</v>
      </c>
      <c r="Q311" s="9">
        <f>ROUNDDOWN(((('ASIG EXPERIENCIA'!P9)+(((EXPERTO1/44)*B311)*15)/15)+(EXPERTO1FIJO/44)*B311),0)</f>
        <v>102828</v>
      </c>
      <c r="R311" s="9">
        <f>ROUNDDOWN(((('ASIG EXPERIENCIA'!Q9)+(((EXPERTO1/44)*B311)*15)/15)+(EXPERTO1FIJO/44)*B311),0)</f>
        <v>105533</v>
      </c>
    </row>
    <row r="312" spans="1:18" ht="17.45" customHeight="1" thickBot="1" x14ac:dyDescent="0.3">
      <c r="A312" s="11" t="s">
        <v>11</v>
      </c>
      <c r="B312" s="13">
        <v>7</v>
      </c>
      <c r="C312" s="14">
        <f>'RMN-BRP'!B9</f>
        <v>94760.224999999991</v>
      </c>
      <c r="D312" s="9">
        <f>ROUNDDOWN(((('ASIG EXPERIENCIA'!C10)+(((EXPERTO1/44)*B312)*1)/15)+(EXPERTO1FIJO/44)*B312),0)</f>
        <v>27884</v>
      </c>
      <c r="E312" s="9">
        <f>ROUNDDOWN(((('ASIG EXPERIENCIA'!D10)+(((EXPERTO1/44)*B312)*2)/15)+(EXPERTO1FIJO/44)*B312),0)</f>
        <v>34688</v>
      </c>
      <c r="F312" s="9">
        <f>ROUNDDOWN(((('ASIG EXPERIENCIA'!E10)+(((EXPERTO1/44)*B312)*3)/15)+(EXPERTO1FIJO/44)*B312),0)</f>
        <v>41490</v>
      </c>
      <c r="G312" s="9">
        <f>ROUNDDOWN(((('ASIG EXPERIENCIA'!F10)+(((EXPERTO1/44)*B312)*4)/15)+(EXPERTO1FIJO/44)*B312),0)</f>
        <v>48293</v>
      </c>
      <c r="H312" s="9">
        <f>ROUNDDOWN(((('ASIG EXPERIENCIA'!G10)+(((EXPERTO1/44)*B312)*5)/15)+(EXPERTO1FIJO/44)*B312),0)</f>
        <v>55095</v>
      </c>
      <c r="I312" s="9">
        <f>ROUNDDOWN(((('ASIG EXPERIENCIA'!H10)+(((EXPERTO1/44)*B312)*6)/15)+(EXPERTO1FIJO/44)*B312),0)</f>
        <v>61898</v>
      </c>
      <c r="J312" s="9">
        <f>ROUNDDOWN(((('ASIG EXPERIENCIA'!I10)+(((EXPERTO1/44)*B312)*7)/15)+(EXPERTO1FIJO/44)*B312),0)</f>
        <v>68700</v>
      </c>
      <c r="K312" s="9">
        <f>ROUNDDOWN(((('ASIG EXPERIENCIA'!J10)+(((EXPERTO1/44)*B312)*8)/15)+(EXPERTO1FIJO/44)*B312),0)</f>
        <v>75503</v>
      </c>
      <c r="L312" s="9">
        <f>ROUNDDOWN(((('ASIG EXPERIENCIA'!K10)+(((EXPERTO1/44)*B312)*9)/15)+(EXPERTO1FIJO/44)*B312),0)</f>
        <v>82307</v>
      </c>
      <c r="M312" s="9">
        <f>ROUNDDOWN(((('ASIG EXPERIENCIA'!L10)+(((EXPERTO1/44)*B312)*10)/15)+(EXPERTO1FIJO/44)*B312),0)</f>
        <v>89109</v>
      </c>
      <c r="N312" s="9">
        <f>ROUNDDOWN(((('ASIG EXPERIENCIA'!M10)+(((EXPERTO1/44)*B312)*11)/15)+(EXPERTO1FIJO/44)*B312),0)</f>
        <v>95912</v>
      </c>
      <c r="O312" s="9">
        <f>ROUNDDOWN(((('ASIG EXPERIENCIA'!N10)+(((EXPERTO1/44)*B312)*12)/15)+(EXPERTO1FIJO/44)*B312),0)</f>
        <v>102714</v>
      </c>
      <c r="P312" s="9">
        <f>ROUNDDOWN(((('ASIG EXPERIENCIA'!O10)+(((EXPERTO1/44)*B312)*13)/15)+(EXPERTO1FIJO/44)*B312),0)</f>
        <v>109517</v>
      </c>
      <c r="Q312" s="9">
        <f>ROUNDDOWN(((('ASIG EXPERIENCIA'!P10)+(((EXPERTO1/44)*B312)*15)/15)+(EXPERTO1FIJO/44)*B312),0)</f>
        <v>119967</v>
      </c>
      <c r="R312" s="9">
        <f>ROUNDDOWN(((('ASIG EXPERIENCIA'!Q10)+(((EXPERTO1/44)*B312)*15)/15)+(EXPERTO1FIJO/44)*B312),0)</f>
        <v>123123</v>
      </c>
    </row>
    <row r="313" spans="1:18" ht="17.45" customHeight="1" thickBot="1" x14ac:dyDescent="0.3">
      <c r="A313" s="11" t="s">
        <v>11</v>
      </c>
      <c r="B313" s="13">
        <v>8</v>
      </c>
      <c r="C313" s="14">
        <f>'RMN-BRP'!B10</f>
        <v>108297.4</v>
      </c>
      <c r="D313" s="9">
        <f>ROUNDDOWN(((('ASIG EXPERIENCIA'!C11)+(((EXPERTO1/44)*B313)*1)/15)+(EXPERTO1FIJO/44)*B313),0)</f>
        <v>31869</v>
      </c>
      <c r="E313" s="9">
        <f>ROUNDDOWN(((('ASIG EXPERIENCIA'!D11)+(((EXPERTO1/44)*B313)*2)/15)+(EXPERTO1FIJO/44)*B313),0)</f>
        <v>39643</v>
      </c>
      <c r="F313" s="9">
        <f>ROUNDDOWN(((('ASIG EXPERIENCIA'!E11)+(((EXPERTO1/44)*B313)*3)/15)+(EXPERTO1FIJO/44)*B313),0)</f>
        <v>47418</v>
      </c>
      <c r="G313" s="9">
        <f>ROUNDDOWN(((('ASIG EXPERIENCIA'!F11)+(((EXPERTO1/44)*B313)*4)/15)+(EXPERTO1FIJO/44)*B313),0)</f>
        <v>55192</v>
      </c>
      <c r="H313" s="9">
        <f>ROUNDDOWN(((('ASIG EXPERIENCIA'!G11)+(((EXPERTO1/44)*B313)*5)/15)+(EXPERTO1FIJO/44)*B313),0)</f>
        <v>62966</v>
      </c>
      <c r="I313" s="9">
        <f>ROUNDDOWN(((('ASIG EXPERIENCIA'!H11)+(((EXPERTO1/44)*B313)*6)/15)+(EXPERTO1FIJO/44)*B313),0)</f>
        <v>70740</v>
      </c>
      <c r="J313" s="9">
        <f>ROUNDDOWN(((('ASIG EXPERIENCIA'!I11)+(((EXPERTO1/44)*B313)*7)/15)+(EXPERTO1FIJO/44)*B313),0)</f>
        <v>78516</v>
      </c>
      <c r="K313" s="9">
        <f>ROUNDDOWN(((('ASIG EXPERIENCIA'!J11)+(((EXPERTO1/44)*B313)*8)/15)+(EXPERTO1FIJO/44)*B313),0)</f>
        <v>86290</v>
      </c>
      <c r="L313" s="9">
        <f>ROUNDDOWN(((('ASIG EXPERIENCIA'!K11)+(((EXPERTO1/44)*B313)*9)/15)+(EXPERTO1FIJO/44)*B313),0)</f>
        <v>94064</v>
      </c>
      <c r="M313" s="9">
        <f>ROUNDDOWN(((('ASIG EXPERIENCIA'!L11)+(((EXPERTO1/44)*B313)*10)/15)+(EXPERTO1FIJO/44)*B313),0)</f>
        <v>101839</v>
      </c>
      <c r="N313" s="9">
        <f>ROUNDDOWN(((('ASIG EXPERIENCIA'!M11)+(((EXPERTO1/44)*B313)*11)/15)+(EXPERTO1FIJO/44)*B313),0)</f>
        <v>109613</v>
      </c>
      <c r="O313" s="9">
        <f>ROUNDDOWN(((('ASIG EXPERIENCIA'!N11)+(((EXPERTO1/44)*B313)*12)/15)+(EXPERTO1FIJO/44)*B313),0)</f>
        <v>117387</v>
      </c>
      <c r="P313" s="9">
        <f>ROUNDDOWN(((('ASIG EXPERIENCIA'!O11)+(((EXPERTO1/44)*B313)*13)/15)+(EXPERTO1FIJO/44)*B313),0)</f>
        <v>125163</v>
      </c>
      <c r="Q313" s="9">
        <f>ROUNDDOWN(((('ASIG EXPERIENCIA'!P11)+(((EXPERTO1/44)*B313)*15)/15)+(EXPERTO1FIJO/44)*B313),0)</f>
        <v>137105</v>
      </c>
      <c r="R313" s="9">
        <f>ROUNDDOWN(((('ASIG EXPERIENCIA'!Q11)+(((EXPERTO1/44)*B313)*15)/15)+(EXPERTO1FIJO/44)*B313),0)</f>
        <v>140711</v>
      </c>
    </row>
    <row r="314" spans="1:18" ht="17.45" customHeight="1" thickBot="1" x14ac:dyDescent="0.3">
      <c r="A314" s="11" t="s">
        <v>11</v>
      </c>
      <c r="B314" s="13">
        <v>9</v>
      </c>
      <c r="C314" s="14">
        <f>'RMN-BRP'!B11</f>
        <v>121834.575</v>
      </c>
      <c r="D314" s="9">
        <f>ROUNDDOWN(((('ASIG EXPERIENCIA'!C12)+(((EXPERTO1/44)*B314)*1)/15)+(EXPERTO1FIJO/44)*B314),0)</f>
        <v>35853</v>
      </c>
      <c r="E314" s="9">
        <f>ROUNDDOWN(((('ASIG EXPERIENCIA'!D12)+(((EXPERTO1/44)*B314)*2)/15)+(EXPERTO1FIJO/44)*B314),0)</f>
        <v>44599</v>
      </c>
      <c r="F314" s="9">
        <f>ROUNDDOWN(((('ASIG EXPERIENCIA'!E12)+(((EXPERTO1/44)*B314)*3)/15)+(EXPERTO1FIJO/44)*B314),0)</f>
        <v>53345</v>
      </c>
      <c r="G314" s="9">
        <f>ROUNDDOWN(((('ASIG EXPERIENCIA'!F12)+(((EXPERTO1/44)*B314)*4)/15)+(EXPERTO1FIJO/44)*B314),0)</f>
        <v>62091</v>
      </c>
      <c r="H314" s="9">
        <f>ROUNDDOWN(((('ASIG EXPERIENCIA'!G12)+(((EXPERTO1/44)*B314)*5)/15)+(EXPERTO1FIJO/44)*B314),0)</f>
        <v>70837</v>
      </c>
      <c r="I314" s="9">
        <f>ROUNDDOWN(((('ASIG EXPERIENCIA'!H12)+(((EXPERTO1/44)*B314)*6)/15)+(EXPERTO1FIJO/44)*B314),0)</f>
        <v>79584</v>
      </c>
      <c r="J314" s="9">
        <f>ROUNDDOWN(((('ASIG EXPERIENCIA'!I12)+(((EXPERTO1/44)*B314)*7)/15)+(EXPERTO1FIJO/44)*B314),0)</f>
        <v>88330</v>
      </c>
      <c r="K314" s="9">
        <f>ROUNDDOWN(((('ASIG EXPERIENCIA'!J12)+(((EXPERTO1/44)*B314)*8)/15)+(EXPERTO1FIJO/44)*B314),0)</f>
        <v>97076</v>
      </c>
      <c r="L314" s="9">
        <f>ROUNDDOWN(((('ASIG EXPERIENCIA'!K12)+(((EXPERTO1/44)*B314)*9)/15)+(EXPERTO1FIJO/44)*B314),0)</f>
        <v>105822</v>
      </c>
      <c r="M314" s="9">
        <f>ROUNDDOWN(((('ASIG EXPERIENCIA'!L12)+(((EXPERTO1/44)*B314)*10)/15)+(EXPERTO1FIJO/44)*B314),0)</f>
        <v>114568</v>
      </c>
      <c r="N314" s="9">
        <f>ROUNDDOWN(((('ASIG EXPERIENCIA'!M12)+(((EXPERTO1/44)*B314)*11)/15)+(EXPERTO1FIJO/44)*B314),0)</f>
        <v>123315</v>
      </c>
      <c r="O314" s="9">
        <f>ROUNDDOWN(((('ASIG EXPERIENCIA'!N12)+(((EXPERTO1/44)*B314)*12)/15)+(EXPERTO1FIJO/44)*B314),0)</f>
        <v>132062</v>
      </c>
      <c r="P314" s="9">
        <f>ROUNDDOWN(((('ASIG EXPERIENCIA'!O12)+(((EXPERTO1/44)*B314)*13)/15)+(EXPERTO1FIJO/44)*B314),0)</f>
        <v>140808</v>
      </c>
      <c r="Q314" s="9">
        <f>ROUNDDOWN(((('ASIG EXPERIENCIA'!P12)+(((EXPERTO1/44)*B314)*15)/15)+(EXPERTO1FIJO/44)*B314),0)</f>
        <v>154243</v>
      </c>
      <c r="R314" s="9">
        <f>ROUNDDOWN(((('ASIG EXPERIENCIA'!Q12)+(((EXPERTO1/44)*B314)*15)/15)+(EXPERTO1FIJO/44)*B314),0)</f>
        <v>158300</v>
      </c>
    </row>
    <row r="315" spans="1:18" ht="17.45" customHeight="1" thickBot="1" x14ac:dyDescent="0.3">
      <c r="A315" s="11" t="s">
        <v>11</v>
      </c>
      <c r="B315" s="13">
        <v>10</v>
      </c>
      <c r="C315" s="14">
        <f>'RMN-BRP'!B12</f>
        <v>135371.75</v>
      </c>
      <c r="D315" s="9">
        <f>ROUNDDOWN(((('ASIG EXPERIENCIA'!C13)+(((EXPERTO1/44)*B315)*1)/15)+(EXPERTO1FIJO/44)*B315),0)</f>
        <v>39836</v>
      </c>
      <c r="E315" s="9">
        <f>ROUNDDOWN(((('ASIG EXPERIENCIA'!D13)+(((EXPERTO1/44)*B315)*2)/15)+(EXPERTO1FIJO/44)*B315),0)</f>
        <v>49554</v>
      </c>
      <c r="F315" s="9">
        <f>ROUNDDOWN(((('ASIG EXPERIENCIA'!E13)+(((EXPERTO1/44)*B315)*3)/15)+(EXPERTO1FIJO/44)*B315),0)</f>
        <v>59272</v>
      </c>
      <c r="G315" s="9">
        <f>ROUNDDOWN(((('ASIG EXPERIENCIA'!F13)+(((EXPERTO1/44)*B315)*4)/15)+(EXPERTO1FIJO/44)*B315),0)</f>
        <v>68990</v>
      </c>
      <c r="H315" s="9">
        <f>ROUNDDOWN(((('ASIG EXPERIENCIA'!G13)+(((EXPERTO1/44)*B315)*5)/15)+(EXPERTO1FIJO/44)*B315),0)</f>
        <v>78709</v>
      </c>
      <c r="I315" s="9">
        <f>ROUNDDOWN(((('ASIG EXPERIENCIA'!H13)+(((EXPERTO1/44)*B315)*6)/15)+(EXPERTO1FIJO/44)*B315),0)</f>
        <v>88426</v>
      </c>
      <c r="J315" s="9">
        <f>ROUNDDOWN(((('ASIG EXPERIENCIA'!I13)+(((EXPERTO1/44)*B315)*7)/15)+(EXPERTO1FIJO/44)*B315),0)</f>
        <v>98144</v>
      </c>
      <c r="K315" s="9">
        <f>ROUNDDOWN(((('ASIG EXPERIENCIA'!J13)+(((EXPERTO1/44)*B315)*8)/15)+(EXPERTO1FIJO/44)*B315),0)</f>
        <v>107862</v>
      </c>
      <c r="L315" s="9">
        <f>ROUNDDOWN(((('ASIG EXPERIENCIA'!K13)+(((EXPERTO1/44)*B315)*9)/15)+(EXPERTO1FIJO/44)*B315),0)</f>
        <v>117581</v>
      </c>
      <c r="M315" s="9">
        <f>ROUNDDOWN(((('ASIG EXPERIENCIA'!L13)+(((EXPERTO1/44)*B315)*10)/15)+(EXPERTO1FIJO/44)*B315),0)</f>
        <v>127299</v>
      </c>
      <c r="N315" s="9">
        <f>ROUNDDOWN(((('ASIG EXPERIENCIA'!M13)+(((EXPERTO1/44)*B315)*11)/15)+(EXPERTO1FIJO/44)*B315),0)</f>
        <v>137017</v>
      </c>
      <c r="O315" s="9">
        <f>ROUNDDOWN(((('ASIG EXPERIENCIA'!N13)+(((EXPERTO1/44)*B315)*12)/15)+(EXPERTO1FIJO/44)*B315),0)</f>
        <v>146735</v>
      </c>
      <c r="P315" s="9">
        <f>ROUNDDOWN(((('ASIG EXPERIENCIA'!O13)+(((EXPERTO1/44)*B315)*13)/15)+(EXPERTO1FIJO/44)*B315),0)</f>
        <v>156453</v>
      </c>
      <c r="Q315" s="9">
        <f>ROUNDDOWN(((('ASIG EXPERIENCIA'!P13)+(((EXPERTO1/44)*B315)*15)/15)+(EXPERTO1FIJO/44)*B315),0)</f>
        <v>171381</v>
      </c>
      <c r="R315" s="9">
        <f>ROUNDDOWN(((('ASIG EXPERIENCIA'!Q13)+(((EXPERTO1/44)*B315)*15)/15)+(EXPERTO1FIJO/44)*B315),0)</f>
        <v>175889</v>
      </c>
    </row>
    <row r="316" spans="1:18" ht="17.45" customHeight="1" thickBot="1" x14ac:dyDescent="0.3">
      <c r="A316" s="11" t="s">
        <v>11</v>
      </c>
      <c r="B316" s="13">
        <v>11</v>
      </c>
      <c r="C316" s="14">
        <f>'RMN-BRP'!B13</f>
        <v>148908.92499999999</v>
      </c>
      <c r="D316" s="9">
        <f>ROUNDDOWN(((('ASIG EXPERIENCIA'!C14)+(((EXPERTO1/44)*B316)*1)/15)+(EXPERTO1FIJO/44)*B316),0)</f>
        <v>43820</v>
      </c>
      <c r="E316" s="9">
        <f>ROUNDDOWN(((('ASIG EXPERIENCIA'!D14)+(((EXPERTO1/44)*B316)*2)/15)+(EXPERTO1FIJO/44)*B316),0)</f>
        <v>54509</v>
      </c>
      <c r="F316" s="9">
        <f>ROUNDDOWN(((('ASIG EXPERIENCIA'!E14)+(((EXPERTO1/44)*B316)*3)/15)+(EXPERTO1FIJO/44)*B316),0)</f>
        <v>65199</v>
      </c>
      <c r="G316" s="9">
        <f>ROUNDDOWN(((('ASIG EXPERIENCIA'!F14)+(((EXPERTO1/44)*B316)*4)/15)+(EXPERTO1FIJO/44)*B316),0)</f>
        <v>75890</v>
      </c>
      <c r="H316" s="9">
        <f>ROUNDDOWN(((('ASIG EXPERIENCIA'!G14)+(((EXPERTO1/44)*B316)*5)/15)+(EXPERTO1FIJO/44)*B316),0)</f>
        <v>86579</v>
      </c>
      <c r="I316" s="9">
        <f>ROUNDDOWN(((('ASIG EXPERIENCIA'!H14)+(((EXPERTO1/44)*B316)*6)/15)+(EXPERTO1FIJO/44)*B316),0)</f>
        <v>97269</v>
      </c>
      <c r="J316" s="9">
        <f>ROUNDDOWN(((('ASIG EXPERIENCIA'!I14)+(((EXPERTO1/44)*B316)*7)/15)+(EXPERTO1FIJO/44)*B316),0)</f>
        <v>107959</v>
      </c>
      <c r="K316" s="9">
        <f>ROUNDDOWN(((('ASIG EXPERIENCIA'!J14)+(((EXPERTO1/44)*B316)*8)/15)+(EXPERTO1FIJO/44)*B316),0)</f>
        <v>118649</v>
      </c>
      <c r="L316" s="9">
        <f>ROUNDDOWN(((('ASIG EXPERIENCIA'!K14)+(((EXPERTO1/44)*B316)*9)/15)+(EXPERTO1FIJO/44)*B316),0)</f>
        <v>129339</v>
      </c>
      <c r="M316" s="9">
        <f>ROUNDDOWN(((('ASIG EXPERIENCIA'!L14)+(((EXPERTO1/44)*B316)*10)/15)+(EXPERTO1FIJO/44)*B316),0)</f>
        <v>140029</v>
      </c>
      <c r="N316" s="9">
        <f>ROUNDDOWN(((('ASIG EXPERIENCIA'!M14)+(((EXPERTO1/44)*B316)*11)/15)+(EXPERTO1FIJO/44)*B316),0)</f>
        <v>150718</v>
      </c>
      <c r="O316" s="9">
        <f>ROUNDDOWN(((('ASIG EXPERIENCIA'!N14)+(((EXPERTO1/44)*B316)*12)/15)+(EXPERTO1FIJO/44)*B316),0)</f>
        <v>161409</v>
      </c>
      <c r="P316" s="9">
        <f>ROUNDDOWN(((('ASIG EXPERIENCIA'!O14)+(((EXPERTO1/44)*B316)*13)/15)+(EXPERTO1FIJO/44)*B316),0)</f>
        <v>172099</v>
      </c>
      <c r="Q316" s="9">
        <f>ROUNDDOWN(((('ASIG EXPERIENCIA'!P14)+(((EXPERTO1/44)*B316)*15)/15)+(EXPERTO1FIJO/44)*B316),0)</f>
        <v>188519</v>
      </c>
      <c r="R316" s="9">
        <f>ROUNDDOWN(((('ASIG EXPERIENCIA'!Q14)+(((EXPERTO1/44)*B316)*15)/15)+(EXPERTO1FIJO/44)*B316),0)</f>
        <v>193478</v>
      </c>
    </row>
    <row r="317" spans="1:18" ht="17.45" customHeight="1" thickBot="1" x14ac:dyDescent="0.3">
      <c r="A317" s="11" t="s">
        <v>11</v>
      </c>
      <c r="B317" s="13">
        <v>12</v>
      </c>
      <c r="C317" s="14">
        <f>'RMN-BRP'!B14</f>
        <v>162446.09999999998</v>
      </c>
      <c r="D317" s="9">
        <f>ROUNDDOWN(((('ASIG EXPERIENCIA'!C15)+(((EXPERTO1/44)*B317)*1)/15)+(EXPERTO1FIJO/44)*B317),0)</f>
        <v>47803</v>
      </c>
      <c r="E317" s="9">
        <f>ROUNDDOWN(((('ASIG EXPERIENCIA'!D15)+(((EXPERTO1/44)*B317)*2)/15)+(EXPERTO1FIJO/44)*B317),0)</f>
        <v>59465</v>
      </c>
      <c r="F317" s="9">
        <f>ROUNDDOWN(((('ASIG EXPERIENCIA'!E15)+(((EXPERTO1/44)*B317)*3)/15)+(EXPERTO1FIJO/44)*B317),0)</f>
        <v>71127</v>
      </c>
      <c r="G317" s="9">
        <f>ROUNDDOWN(((('ASIG EXPERIENCIA'!F15)+(((EXPERTO1/44)*B317)*4)/15)+(EXPERTO1FIJO/44)*B317),0)</f>
        <v>82789</v>
      </c>
      <c r="H317" s="9">
        <f>ROUNDDOWN(((('ASIG EXPERIENCIA'!G15)+(((EXPERTO1/44)*B317)*5)/15)+(EXPERTO1FIJO/44)*B317),0)</f>
        <v>94450</v>
      </c>
      <c r="I317" s="9">
        <f>ROUNDDOWN(((('ASIG EXPERIENCIA'!H15)+(((EXPERTO1/44)*B317)*6)/15)+(EXPERTO1FIJO/44)*B317),0)</f>
        <v>106111</v>
      </c>
      <c r="J317" s="9">
        <f>ROUNDDOWN(((('ASIG EXPERIENCIA'!I15)+(((EXPERTO1/44)*B317)*7)/15)+(EXPERTO1FIJO/44)*B317),0)</f>
        <v>117774</v>
      </c>
      <c r="K317" s="9">
        <f>ROUNDDOWN(((('ASIG EXPERIENCIA'!J15)+(((EXPERTO1/44)*B317)*8)/15)+(EXPERTO1FIJO/44)*B317),0)</f>
        <v>129435</v>
      </c>
      <c r="L317" s="9">
        <f>ROUNDDOWN(((('ASIG EXPERIENCIA'!K15)+(((EXPERTO1/44)*B317)*9)/15)+(EXPERTO1FIJO/44)*B317),0)</f>
        <v>141097</v>
      </c>
      <c r="M317" s="9">
        <f>ROUNDDOWN(((('ASIG EXPERIENCIA'!L15)+(((EXPERTO1/44)*B317)*10)/15)+(EXPERTO1FIJO/44)*B317),0)</f>
        <v>152758</v>
      </c>
      <c r="N317" s="9">
        <f>ROUNDDOWN(((('ASIG EXPERIENCIA'!M15)+(((EXPERTO1/44)*B317)*11)/15)+(EXPERTO1FIJO/44)*B317),0)</f>
        <v>164421</v>
      </c>
      <c r="O317" s="9">
        <f>ROUNDDOWN(((('ASIG EXPERIENCIA'!N15)+(((EXPERTO1/44)*B317)*12)/15)+(EXPERTO1FIJO/44)*B317),0)</f>
        <v>176082</v>
      </c>
      <c r="P317" s="9">
        <f>ROUNDDOWN(((('ASIG EXPERIENCIA'!O15)+(((EXPERTO1/44)*B317)*13)/15)+(EXPERTO1FIJO/44)*B317),0)</f>
        <v>187744</v>
      </c>
      <c r="Q317" s="9">
        <f>ROUNDDOWN(((('ASIG EXPERIENCIA'!P15)+(((EXPERTO1/44)*B317)*15)/15)+(EXPERTO1FIJO/44)*B317),0)</f>
        <v>205658</v>
      </c>
      <c r="R317" s="9">
        <f>ROUNDDOWN(((('ASIG EXPERIENCIA'!Q15)+(((EXPERTO1/44)*B317)*15)/15)+(EXPERTO1FIJO/44)*B317),0)</f>
        <v>211068</v>
      </c>
    </row>
    <row r="318" spans="1:18" ht="17.45" customHeight="1" thickBot="1" x14ac:dyDescent="0.3">
      <c r="A318" s="11" t="s">
        <v>11</v>
      </c>
      <c r="B318" s="13">
        <v>13</v>
      </c>
      <c r="C318" s="14">
        <f>'RMN-BRP'!B15</f>
        <v>175983.27499999999</v>
      </c>
      <c r="D318" s="9">
        <f>ROUNDDOWN(((('ASIG EXPERIENCIA'!C16)+(((EXPERTO1/44)*B318)*1)/15)+(EXPERTO1FIJO/44)*B318),0)</f>
        <v>51787</v>
      </c>
      <c r="E318" s="9">
        <f>ROUNDDOWN(((('ASIG EXPERIENCIA'!D16)+(((EXPERTO1/44)*B318)*2)/15)+(EXPERTO1FIJO/44)*B318),0)</f>
        <v>64421</v>
      </c>
      <c r="F318" s="9">
        <f>ROUNDDOWN(((('ASIG EXPERIENCIA'!E16)+(((EXPERTO1/44)*B318)*3)/15)+(EXPERTO1FIJO/44)*B318),0)</f>
        <v>77054</v>
      </c>
      <c r="G318" s="9">
        <f>ROUNDDOWN(((('ASIG EXPERIENCIA'!F16)+(((EXPERTO1/44)*B318)*4)/15)+(EXPERTO1FIJO/44)*B318),0)</f>
        <v>89687</v>
      </c>
      <c r="H318" s="9">
        <f>ROUNDDOWN(((('ASIG EXPERIENCIA'!G16)+(((EXPERTO1/44)*B318)*5)/15)+(EXPERTO1FIJO/44)*B318),0)</f>
        <v>102321</v>
      </c>
      <c r="I318" s="9">
        <f>ROUNDDOWN(((('ASIG EXPERIENCIA'!H16)+(((EXPERTO1/44)*B318)*6)/15)+(EXPERTO1FIJO/44)*B318),0)</f>
        <v>114955</v>
      </c>
      <c r="J318" s="9">
        <f>ROUNDDOWN(((('ASIG EXPERIENCIA'!I16)+(((EXPERTO1/44)*B318)*7)/15)+(EXPERTO1FIJO/44)*B318),0)</f>
        <v>127588</v>
      </c>
      <c r="K318" s="9">
        <f>ROUNDDOWN(((('ASIG EXPERIENCIA'!J16)+(((EXPERTO1/44)*B318)*8)/15)+(EXPERTO1FIJO/44)*B318),0)</f>
        <v>140221</v>
      </c>
      <c r="L318" s="9">
        <f>ROUNDDOWN(((('ASIG EXPERIENCIA'!K16)+(((EXPERTO1/44)*B318)*9)/15)+(EXPERTO1FIJO/44)*B318),0)</f>
        <v>152855</v>
      </c>
      <c r="M318" s="9">
        <f>ROUNDDOWN(((('ASIG EXPERIENCIA'!L16)+(((EXPERTO1/44)*B318)*10)/15)+(EXPERTO1FIJO/44)*B318),0)</f>
        <v>165489</v>
      </c>
      <c r="N318" s="9">
        <f>ROUNDDOWN(((('ASIG EXPERIENCIA'!M16)+(((EXPERTO1/44)*B318)*11)/15)+(EXPERTO1FIJO/44)*B318),0)</f>
        <v>178122</v>
      </c>
      <c r="O318" s="9">
        <f>ROUNDDOWN(((('ASIG EXPERIENCIA'!N16)+(((EXPERTO1/44)*B318)*12)/15)+(EXPERTO1FIJO/44)*B318),0)</f>
        <v>190755</v>
      </c>
      <c r="P318" s="9">
        <f>ROUNDDOWN(((('ASIG EXPERIENCIA'!O16)+(((EXPERTO1/44)*B318)*13)/15)+(EXPERTO1FIJO/44)*B318),0)</f>
        <v>203390</v>
      </c>
      <c r="Q318" s="9">
        <f>ROUNDDOWN(((('ASIG EXPERIENCIA'!P16)+(((EXPERTO1/44)*B318)*15)/15)+(EXPERTO1FIJO/44)*B318),0)</f>
        <v>222796</v>
      </c>
      <c r="R318" s="9">
        <f>ROUNDDOWN(((('ASIG EXPERIENCIA'!Q16)+(((EXPERTO1/44)*B318)*15)/15)+(EXPERTO1FIJO/44)*B318),0)</f>
        <v>228656</v>
      </c>
    </row>
    <row r="319" spans="1:18" ht="17.45" customHeight="1" thickBot="1" x14ac:dyDescent="0.3">
      <c r="A319" s="11" t="s">
        <v>11</v>
      </c>
      <c r="B319" s="13">
        <v>14</v>
      </c>
      <c r="C319" s="14">
        <f>'RMN-BRP'!B16</f>
        <v>189520.44999999998</v>
      </c>
      <c r="D319" s="9">
        <f>ROUNDDOWN(((('ASIG EXPERIENCIA'!C17)+(((EXPERTO1/44)*B319)*1)/15)+(EXPERTO1FIJO/44)*B319),0)</f>
        <v>55770</v>
      </c>
      <c r="E319" s="9">
        <f>ROUNDDOWN(((('ASIG EXPERIENCIA'!D17)+(((EXPERTO1/44)*B319)*2)/15)+(EXPERTO1FIJO/44)*B319),0)</f>
        <v>69376</v>
      </c>
      <c r="F319" s="9">
        <f>ROUNDDOWN(((('ASIG EXPERIENCIA'!E17)+(((EXPERTO1/44)*B319)*3)/15)+(EXPERTO1FIJO/44)*B319),0)</f>
        <v>82981</v>
      </c>
      <c r="G319" s="9">
        <f>ROUNDDOWN(((('ASIG EXPERIENCIA'!F17)+(((EXPERTO1/44)*B319)*4)/15)+(EXPERTO1FIJO/44)*B319),0)</f>
        <v>96586</v>
      </c>
      <c r="H319" s="9">
        <f>ROUNDDOWN(((('ASIG EXPERIENCIA'!G17)+(((EXPERTO1/44)*B319)*5)/15)+(EXPERTO1FIJO/44)*B319),0)</f>
        <v>110192</v>
      </c>
      <c r="I319" s="9">
        <f>ROUNDDOWN(((('ASIG EXPERIENCIA'!H17)+(((EXPERTO1/44)*B319)*6)/15)+(EXPERTO1FIJO/44)*B319),0)</f>
        <v>123797</v>
      </c>
      <c r="J319" s="9">
        <f>ROUNDDOWN(((('ASIG EXPERIENCIA'!I17)+(((EXPERTO1/44)*B319)*7)/15)+(EXPERTO1FIJO/44)*B319),0)</f>
        <v>137402</v>
      </c>
      <c r="K319" s="9">
        <f>ROUNDDOWN(((('ASIG EXPERIENCIA'!J17)+(((EXPERTO1/44)*B319)*8)/15)+(EXPERTO1FIJO/44)*B319),0)</f>
        <v>151008</v>
      </c>
      <c r="L319" s="9">
        <f>ROUNDDOWN(((('ASIG EXPERIENCIA'!K17)+(((EXPERTO1/44)*B319)*9)/15)+(EXPERTO1FIJO/44)*B319),0)</f>
        <v>164614</v>
      </c>
      <c r="M319" s="9">
        <f>ROUNDDOWN(((('ASIG EXPERIENCIA'!L17)+(((EXPERTO1/44)*B319)*10)/15)+(EXPERTO1FIJO/44)*B319),0)</f>
        <v>178219</v>
      </c>
      <c r="N319" s="9">
        <f>ROUNDDOWN(((('ASIG EXPERIENCIA'!M17)+(((EXPERTO1/44)*B319)*11)/15)+(EXPERTO1FIJO/44)*B319),0)</f>
        <v>191824</v>
      </c>
      <c r="O319" s="9">
        <f>ROUNDDOWN(((('ASIG EXPERIENCIA'!N17)+(((EXPERTO1/44)*B319)*12)/15)+(EXPERTO1FIJO/44)*B319),0)</f>
        <v>205430</v>
      </c>
      <c r="P319" s="9">
        <f>ROUNDDOWN(((('ASIG EXPERIENCIA'!O17)+(((EXPERTO1/44)*B319)*13)/15)+(EXPERTO1FIJO/44)*B319),0)</f>
        <v>219035</v>
      </c>
      <c r="Q319" s="9">
        <f>ROUNDDOWN(((('ASIG EXPERIENCIA'!P17)+(((EXPERTO1/44)*B319)*15)/15)+(EXPERTO1FIJO/44)*B319),0)</f>
        <v>239935</v>
      </c>
      <c r="R319" s="9">
        <f>ROUNDDOWN(((('ASIG EXPERIENCIA'!Q17)+(((EXPERTO1/44)*B319)*15)/15)+(EXPERTO1FIJO/44)*B319),0)</f>
        <v>246246</v>
      </c>
    </row>
    <row r="320" spans="1:18" ht="17.45" customHeight="1" thickBot="1" x14ac:dyDescent="0.3">
      <c r="A320" s="11" t="s">
        <v>11</v>
      </c>
      <c r="B320" s="13">
        <v>15</v>
      </c>
      <c r="C320" s="14">
        <f>'RMN-BRP'!B17</f>
        <v>203057.625</v>
      </c>
      <c r="D320" s="9">
        <f>ROUNDDOWN(((('ASIG EXPERIENCIA'!C18)+(((EXPERTO1/44)*B320)*1)/15)+(EXPERTO1FIJO/44)*B320),0)</f>
        <v>59755</v>
      </c>
      <c r="E320" s="9">
        <f>ROUNDDOWN(((('ASIG EXPERIENCIA'!D18)+(((EXPERTO1/44)*B320)*2)/15)+(EXPERTO1FIJO/44)*B320),0)</f>
        <v>74332</v>
      </c>
      <c r="F320" s="9">
        <f>ROUNDDOWN(((('ASIG EXPERIENCIA'!E18)+(((EXPERTO1/44)*B320)*3)/15)+(EXPERTO1FIJO/44)*B320),0)</f>
        <v>88908</v>
      </c>
      <c r="G320" s="9">
        <f>ROUNDDOWN(((('ASIG EXPERIENCIA'!F18)+(((EXPERTO1/44)*B320)*4)/15)+(EXPERTO1FIJO/44)*B320),0)</f>
        <v>103485</v>
      </c>
      <c r="H320" s="9">
        <f>ROUNDDOWN(((('ASIG EXPERIENCIA'!G18)+(((EXPERTO1/44)*B320)*5)/15)+(EXPERTO1FIJO/44)*B320),0)</f>
        <v>118063</v>
      </c>
      <c r="I320" s="9">
        <f>ROUNDDOWN(((('ASIG EXPERIENCIA'!H18)+(((EXPERTO1/44)*B320)*6)/15)+(EXPERTO1FIJO/44)*B320),0)</f>
        <v>132640</v>
      </c>
      <c r="J320" s="9">
        <f>ROUNDDOWN(((('ASIG EXPERIENCIA'!I18)+(((EXPERTO1/44)*B320)*7)/15)+(EXPERTO1FIJO/44)*B320),0)</f>
        <v>147217</v>
      </c>
      <c r="K320" s="9">
        <f>ROUNDDOWN(((('ASIG EXPERIENCIA'!J18)+(((EXPERTO1/44)*B320)*8)/15)+(EXPERTO1FIJO/44)*B320),0)</f>
        <v>161795</v>
      </c>
      <c r="L320" s="9">
        <f>ROUNDDOWN(((('ASIG EXPERIENCIA'!K18)+(((EXPERTO1/44)*B320)*9)/15)+(EXPERTO1FIJO/44)*B320),0)</f>
        <v>176371</v>
      </c>
      <c r="M320" s="9">
        <f>ROUNDDOWN(((('ASIG EXPERIENCIA'!L18)+(((EXPERTO1/44)*B320)*10)/15)+(EXPERTO1FIJO/44)*B320),0)</f>
        <v>190948</v>
      </c>
      <c r="N320" s="9">
        <f>ROUNDDOWN(((('ASIG EXPERIENCIA'!M18)+(((EXPERTO1/44)*B320)*11)/15)+(EXPERTO1FIJO/44)*B320),0)</f>
        <v>205526</v>
      </c>
      <c r="O320" s="9">
        <f>ROUNDDOWN(((('ASIG EXPERIENCIA'!N18)+(((EXPERTO1/44)*B320)*12)/15)+(EXPERTO1FIJO/44)*B320),0)</f>
        <v>220103</v>
      </c>
      <c r="P320" s="9">
        <f>ROUNDDOWN(((('ASIG EXPERIENCIA'!O18)+(((EXPERTO1/44)*B320)*13)/15)+(EXPERTO1FIJO/44)*B320),0)</f>
        <v>234680</v>
      </c>
      <c r="Q320" s="9">
        <f>ROUNDDOWN(((('ASIG EXPERIENCIA'!P18)+(((EXPERTO1/44)*B320)*15)/15)+(EXPERTO1FIJO/44)*B320),0)</f>
        <v>257072</v>
      </c>
      <c r="R320" s="9">
        <f>ROUNDDOWN(((('ASIG EXPERIENCIA'!Q18)+(((EXPERTO1/44)*B320)*15)/15)+(EXPERTO1FIJO/44)*B320),0)</f>
        <v>263834</v>
      </c>
    </row>
    <row r="321" spans="1:18" ht="17.45" customHeight="1" thickBot="1" x14ac:dyDescent="0.3">
      <c r="A321" s="11" t="s">
        <v>11</v>
      </c>
      <c r="B321" s="13">
        <v>16</v>
      </c>
      <c r="C321" s="14">
        <f>'RMN-BRP'!B18</f>
        <v>216594.8</v>
      </c>
      <c r="D321" s="9">
        <f>ROUNDDOWN(((('ASIG EXPERIENCIA'!C19)+(((EXPERTO1/44)*B321)*1)/15)+(EXPERTO1FIJO/44)*B321),0)</f>
        <v>63738</v>
      </c>
      <c r="E321" s="9">
        <f>ROUNDDOWN(((('ASIG EXPERIENCIA'!D19)+(((EXPERTO1/44)*B321)*2)/15)+(EXPERTO1FIJO/44)*B321),0)</f>
        <v>79287</v>
      </c>
      <c r="F321" s="9">
        <f>ROUNDDOWN(((('ASIG EXPERIENCIA'!E19)+(((EXPERTO1/44)*B321)*3)/15)+(EXPERTO1FIJO/44)*B321),0)</f>
        <v>94836</v>
      </c>
      <c r="G321" s="9">
        <f>ROUNDDOWN(((('ASIG EXPERIENCIA'!F19)+(((EXPERTO1/44)*B321)*4)/15)+(EXPERTO1FIJO/44)*B321),0)</f>
        <v>110385</v>
      </c>
      <c r="H321" s="9">
        <f>ROUNDDOWN(((('ASIG EXPERIENCIA'!G19)+(((EXPERTO1/44)*B321)*5)/15)+(EXPERTO1FIJO/44)*B321),0)</f>
        <v>125934</v>
      </c>
      <c r="I321" s="9">
        <f>ROUNDDOWN(((('ASIG EXPERIENCIA'!H19)+(((EXPERTO1/44)*B321)*6)/15)+(EXPERTO1FIJO/44)*B321),0)</f>
        <v>141482</v>
      </c>
      <c r="J321" s="9">
        <f>ROUNDDOWN(((('ASIG EXPERIENCIA'!I19)+(((EXPERTO1/44)*B321)*7)/15)+(EXPERTO1FIJO/44)*B321),0)</f>
        <v>157032</v>
      </c>
      <c r="K321" s="9">
        <f>ROUNDDOWN(((('ASIG EXPERIENCIA'!J19)+(((EXPERTO1/44)*B321)*8)/15)+(EXPERTO1FIJO/44)*B321),0)</f>
        <v>172581</v>
      </c>
      <c r="L321" s="9">
        <f>ROUNDDOWN(((('ASIG EXPERIENCIA'!K19)+(((EXPERTO1/44)*B321)*9)/15)+(EXPERTO1FIJO/44)*B321),0)</f>
        <v>188129</v>
      </c>
      <c r="M321" s="9">
        <f>ROUNDDOWN(((('ASIG EXPERIENCIA'!L19)+(((EXPERTO1/44)*B321)*10)/15)+(EXPERTO1FIJO/44)*B321),0)</f>
        <v>203679</v>
      </c>
      <c r="N321" s="9">
        <f>ROUNDDOWN(((('ASIG EXPERIENCIA'!M19)+(((EXPERTO1/44)*B321)*11)/15)+(EXPERTO1FIJO/44)*B321),0)</f>
        <v>219227</v>
      </c>
      <c r="O321" s="9">
        <f>ROUNDDOWN(((('ASIG EXPERIENCIA'!N19)+(((EXPERTO1/44)*B321)*12)/15)+(EXPERTO1FIJO/44)*B321),0)</f>
        <v>234776</v>
      </c>
      <c r="P321" s="9">
        <f>ROUNDDOWN(((('ASIG EXPERIENCIA'!O19)+(((EXPERTO1/44)*B321)*13)/15)+(EXPERTO1FIJO/44)*B321),0)</f>
        <v>250326</v>
      </c>
      <c r="Q321" s="9">
        <f>ROUNDDOWN(((('ASIG EXPERIENCIA'!P19)+(((EXPERTO1/44)*B321)*15)/15)+(EXPERTO1FIJO/44)*B321),0)</f>
        <v>274210</v>
      </c>
      <c r="R321" s="9">
        <f>ROUNDDOWN(((('ASIG EXPERIENCIA'!Q19)+(((EXPERTO1/44)*B321)*15)/15)+(EXPERTO1FIJO/44)*B321),0)</f>
        <v>281423</v>
      </c>
    </row>
    <row r="322" spans="1:18" ht="17.45" customHeight="1" thickBot="1" x14ac:dyDescent="0.3">
      <c r="A322" s="11" t="s">
        <v>11</v>
      </c>
      <c r="B322" s="13">
        <v>17</v>
      </c>
      <c r="C322" s="14">
        <f>'RMN-BRP'!B19</f>
        <v>230131.97499999998</v>
      </c>
      <c r="D322" s="9">
        <f>ROUNDDOWN(((('ASIG EXPERIENCIA'!C20)+(((EXPERTO1/44)*B322)*1)/15)+(EXPERTO1FIJO/44)*B322),0)</f>
        <v>67722</v>
      </c>
      <c r="E322" s="9">
        <f>ROUNDDOWN(((('ASIG EXPERIENCIA'!D20)+(((EXPERTO1/44)*B322)*2)/15)+(EXPERTO1FIJO/44)*B322),0)</f>
        <v>84242</v>
      </c>
      <c r="F322" s="9">
        <f>ROUNDDOWN(((('ASIG EXPERIENCIA'!E20)+(((EXPERTO1/44)*B322)*3)/15)+(EXPERTO1FIJO/44)*B322),0)</f>
        <v>100764</v>
      </c>
      <c r="G322" s="9">
        <f>ROUNDDOWN(((('ASIG EXPERIENCIA'!F20)+(((EXPERTO1/44)*B322)*4)/15)+(EXPERTO1FIJO/44)*B322),0)</f>
        <v>117284</v>
      </c>
      <c r="H322" s="9">
        <f>ROUNDDOWN(((('ASIG EXPERIENCIA'!G20)+(((EXPERTO1/44)*B322)*5)/15)+(EXPERTO1FIJO/44)*B322),0)</f>
        <v>133805</v>
      </c>
      <c r="I322" s="9">
        <f>ROUNDDOWN(((('ASIG EXPERIENCIA'!H20)+(((EXPERTO1/44)*B322)*6)/15)+(EXPERTO1FIJO/44)*B322),0)</f>
        <v>150326</v>
      </c>
      <c r="J322" s="9">
        <f>ROUNDDOWN(((('ASIG EXPERIENCIA'!I20)+(((EXPERTO1/44)*B322)*7)/15)+(EXPERTO1FIJO/44)*B322),0)</f>
        <v>166846</v>
      </c>
      <c r="K322" s="9">
        <f>ROUNDDOWN(((('ASIG EXPERIENCIA'!J20)+(((EXPERTO1/44)*B322)*8)/15)+(EXPERTO1FIJO/44)*B322),0)</f>
        <v>183367</v>
      </c>
      <c r="L322" s="9">
        <f>ROUNDDOWN(((('ASIG EXPERIENCIA'!K20)+(((EXPERTO1/44)*B322)*9)/15)+(EXPERTO1FIJO/44)*B322),0)</f>
        <v>199888</v>
      </c>
      <c r="M322" s="9">
        <f>ROUNDDOWN(((('ASIG EXPERIENCIA'!L20)+(((EXPERTO1/44)*B322)*10)/15)+(EXPERTO1FIJO/44)*B322),0)</f>
        <v>216409</v>
      </c>
      <c r="N322" s="9">
        <f>ROUNDDOWN(((('ASIG EXPERIENCIA'!M20)+(((EXPERTO1/44)*B322)*11)/15)+(EXPERTO1FIJO/44)*B322),0)</f>
        <v>232929</v>
      </c>
      <c r="O322" s="9">
        <f>ROUNDDOWN(((('ASIG EXPERIENCIA'!N20)+(((EXPERTO1/44)*B322)*12)/15)+(EXPERTO1FIJO/44)*B322),0)</f>
        <v>249450</v>
      </c>
      <c r="P322" s="9">
        <f>ROUNDDOWN(((('ASIG EXPERIENCIA'!O20)+(((EXPERTO1/44)*B322)*13)/15)+(EXPERTO1FIJO/44)*B322),0)</f>
        <v>265971</v>
      </c>
      <c r="Q322" s="9">
        <f>ROUNDDOWN(((('ASIG EXPERIENCIA'!P20)+(((EXPERTO1/44)*B322)*15)/15)+(EXPERTO1FIJO/44)*B322),0)</f>
        <v>291349</v>
      </c>
      <c r="R322" s="9">
        <f>ROUNDDOWN(((('ASIG EXPERIENCIA'!Q20)+(((EXPERTO1/44)*B322)*15)/15)+(EXPERTO1FIJO/44)*B322),0)</f>
        <v>299012</v>
      </c>
    </row>
    <row r="323" spans="1:18" ht="17.45" customHeight="1" thickBot="1" x14ac:dyDescent="0.3">
      <c r="A323" s="11" t="s">
        <v>11</v>
      </c>
      <c r="B323" s="13">
        <v>18</v>
      </c>
      <c r="C323" s="14">
        <f>'RMN-BRP'!B20</f>
        <v>243669.15</v>
      </c>
      <c r="D323" s="9">
        <f>ROUNDDOWN(((('ASIG EXPERIENCIA'!C21)+(((EXPERTO1/44)*B323)*1)/15)+(EXPERTO1FIJO/44)*B323),0)</f>
        <v>71706</v>
      </c>
      <c r="E323" s="9">
        <f>ROUNDDOWN(((('ASIG EXPERIENCIA'!D21)+(((EXPERTO1/44)*B323)*2)/15)+(EXPERTO1FIJO/44)*B323),0)</f>
        <v>89198</v>
      </c>
      <c r="F323" s="9">
        <f>ROUNDDOWN(((('ASIG EXPERIENCIA'!E21)+(((EXPERTO1/44)*B323)*3)/15)+(EXPERTO1FIJO/44)*B323),0)</f>
        <v>106691</v>
      </c>
      <c r="G323" s="9">
        <f>ROUNDDOWN(((('ASIG EXPERIENCIA'!F21)+(((EXPERTO1/44)*B323)*4)/15)+(EXPERTO1FIJO/44)*B323),0)</f>
        <v>124183</v>
      </c>
      <c r="H323" s="9">
        <f>ROUNDDOWN(((('ASIG EXPERIENCIA'!G21)+(((EXPERTO1/44)*B323)*5)/15)+(EXPERTO1FIJO/44)*B323),0)</f>
        <v>141675</v>
      </c>
      <c r="I323" s="9">
        <f>ROUNDDOWN(((('ASIG EXPERIENCIA'!H21)+(((EXPERTO1/44)*B323)*6)/15)+(EXPERTO1FIJO/44)*B323),0)</f>
        <v>159168</v>
      </c>
      <c r="J323" s="9">
        <f>ROUNDDOWN(((('ASIG EXPERIENCIA'!I21)+(((EXPERTO1/44)*B323)*7)/15)+(EXPERTO1FIJO/44)*B323),0)</f>
        <v>176661</v>
      </c>
      <c r="K323" s="9">
        <f>ROUNDDOWN(((('ASIG EXPERIENCIA'!J21)+(((EXPERTO1/44)*B323)*8)/15)+(EXPERTO1FIJO/44)*B323),0)</f>
        <v>194154</v>
      </c>
      <c r="L323" s="9">
        <f>ROUNDDOWN(((('ASIG EXPERIENCIA'!K21)+(((EXPERTO1/44)*B323)*9)/15)+(EXPERTO1FIJO/44)*B323),0)</f>
        <v>211646</v>
      </c>
      <c r="M323" s="9">
        <f>ROUNDDOWN(((('ASIG EXPERIENCIA'!L21)+(((EXPERTO1/44)*B323)*10)/15)+(EXPERTO1FIJO/44)*B323),0)</f>
        <v>229138</v>
      </c>
      <c r="N323" s="9">
        <f>ROUNDDOWN(((('ASIG EXPERIENCIA'!M21)+(((EXPERTO1/44)*B323)*11)/15)+(EXPERTO1FIJO/44)*B323),0)</f>
        <v>246631</v>
      </c>
      <c r="O323" s="9">
        <f>ROUNDDOWN(((('ASIG EXPERIENCIA'!N21)+(((EXPERTO1/44)*B323)*12)/15)+(EXPERTO1FIJO/44)*B323),0)</f>
        <v>264124</v>
      </c>
      <c r="P323" s="9">
        <f>ROUNDDOWN(((('ASIG EXPERIENCIA'!O21)+(((EXPERTO1/44)*B323)*13)/15)+(EXPERTO1FIJO/44)*B323),0)</f>
        <v>281617</v>
      </c>
      <c r="Q323" s="9">
        <f>ROUNDDOWN(((('ASIG EXPERIENCIA'!P21)+(((EXPERTO1/44)*B323)*15)/15)+(EXPERTO1FIJO/44)*B323),0)</f>
        <v>308487</v>
      </c>
      <c r="R323" s="9">
        <f>ROUNDDOWN(((('ASIG EXPERIENCIA'!Q21)+(((EXPERTO1/44)*B323)*15)/15)+(EXPERTO1FIJO/44)*B323),0)</f>
        <v>316601</v>
      </c>
    </row>
    <row r="324" spans="1:18" ht="17.45" customHeight="1" thickBot="1" x14ac:dyDescent="0.3">
      <c r="A324" s="11" t="s">
        <v>11</v>
      </c>
      <c r="B324" s="13">
        <v>19</v>
      </c>
      <c r="C324" s="14">
        <f>'RMN-BRP'!B21</f>
        <v>257206.32499999998</v>
      </c>
      <c r="D324" s="9">
        <f>ROUNDDOWN(((('ASIG EXPERIENCIA'!C22)+(((EXPERTO1/44)*B324)*1)/15)+(EXPERTO1FIJO/44)*B324),0)</f>
        <v>75689</v>
      </c>
      <c r="E324" s="9">
        <f>ROUNDDOWN(((('ASIG EXPERIENCIA'!D22)+(((EXPERTO1/44)*B324)*2)/15)+(EXPERTO1FIJO/44)*B324),0)</f>
        <v>94153</v>
      </c>
      <c r="F324" s="9">
        <f>ROUNDDOWN(((('ASIG EXPERIENCIA'!E22)+(((EXPERTO1/44)*B324)*3)/15)+(EXPERTO1FIJO/44)*B324),0)</f>
        <v>112618</v>
      </c>
      <c r="G324" s="9">
        <f>ROUNDDOWN(((('ASIG EXPERIENCIA'!F22)+(((EXPERTO1/44)*B324)*4)/15)+(EXPERTO1FIJO/44)*B324),0)</f>
        <v>131082</v>
      </c>
      <c r="H324" s="9">
        <f>ROUNDDOWN(((('ASIG EXPERIENCIA'!G22)+(((EXPERTO1/44)*B324)*5)/15)+(EXPERTO1FIJO/44)*B324),0)</f>
        <v>149547</v>
      </c>
      <c r="I324" s="9">
        <f>ROUNDDOWN(((('ASIG EXPERIENCIA'!H22)+(((EXPERTO1/44)*B324)*6)/15)+(EXPERTO1FIJO/44)*B324),0)</f>
        <v>168011</v>
      </c>
      <c r="J324" s="9">
        <f>ROUNDDOWN(((('ASIG EXPERIENCIA'!I22)+(((EXPERTO1/44)*B324)*7)/15)+(EXPERTO1FIJO/44)*B324),0)</f>
        <v>186476</v>
      </c>
      <c r="K324" s="9">
        <f>ROUNDDOWN(((('ASIG EXPERIENCIA'!J22)+(((EXPERTO1/44)*B324)*8)/15)+(EXPERTO1FIJO/44)*B324),0)</f>
        <v>204940</v>
      </c>
      <c r="L324" s="9">
        <f>ROUNDDOWN(((('ASIG EXPERIENCIA'!K22)+(((EXPERTO1/44)*B324)*9)/15)+(EXPERTO1FIJO/44)*B324),0)</f>
        <v>223404</v>
      </c>
      <c r="M324" s="9">
        <f>ROUNDDOWN(((('ASIG EXPERIENCIA'!L22)+(((EXPERTO1/44)*B324)*10)/15)+(EXPERTO1FIJO/44)*B324),0)</f>
        <v>241869</v>
      </c>
      <c r="N324" s="9">
        <f>ROUNDDOWN(((('ASIG EXPERIENCIA'!M22)+(((EXPERTO1/44)*B324)*11)/15)+(EXPERTO1FIJO/44)*B324),0)</f>
        <v>260333</v>
      </c>
      <c r="O324" s="9">
        <f>ROUNDDOWN(((('ASIG EXPERIENCIA'!N22)+(((EXPERTO1/44)*B324)*12)/15)+(EXPERTO1FIJO/44)*B324),0)</f>
        <v>278798</v>
      </c>
      <c r="P324" s="9">
        <f>ROUNDDOWN(((('ASIG EXPERIENCIA'!O22)+(((EXPERTO1/44)*B324)*13)/15)+(EXPERTO1FIJO/44)*B324),0)</f>
        <v>297262</v>
      </c>
      <c r="Q324" s="9">
        <f>ROUNDDOWN(((('ASIG EXPERIENCIA'!P22)+(((EXPERTO1/44)*B324)*15)/15)+(EXPERTO1FIJO/44)*B324),0)</f>
        <v>325626</v>
      </c>
      <c r="R324" s="9">
        <f>ROUNDDOWN(((('ASIG EXPERIENCIA'!Q22)+(((EXPERTO1/44)*B324)*15)/15)+(EXPERTO1FIJO/44)*B324),0)</f>
        <v>334191</v>
      </c>
    </row>
    <row r="325" spans="1:18" ht="17.45" customHeight="1" thickBot="1" x14ac:dyDescent="0.3">
      <c r="A325" s="11" t="s">
        <v>11</v>
      </c>
      <c r="B325" s="13">
        <v>20</v>
      </c>
      <c r="C325" s="14">
        <f>'RMN-BRP'!B22</f>
        <v>270743.5</v>
      </c>
      <c r="D325" s="9">
        <f>ROUNDDOWN(((('ASIG EXPERIENCIA'!C23)+(((EXPERTO1/44)*B325)*1)/15)+(EXPERTO1FIJO/44)*B325),0)</f>
        <v>79673</v>
      </c>
      <c r="E325" s="9">
        <f>ROUNDDOWN(((('ASIG EXPERIENCIA'!D23)+(((EXPERTO1/44)*B325)*2)/15)+(EXPERTO1FIJO/44)*B325),0)</f>
        <v>99109</v>
      </c>
      <c r="F325" s="9">
        <f>ROUNDDOWN(((('ASIG EXPERIENCIA'!E23)+(((EXPERTO1/44)*B325)*3)/15)+(EXPERTO1FIJO/44)*B325),0)</f>
        <v>118545</v>
      </c>
      <c r="G325" s="9">
        <f>ROUNDDOWN(((('ASIG EXPERIENCIA'!F23)+(((EXPERTO1/44)*B325)*4)/15)+(EXPERTO1FIJO/44)*B325),0)</f>
        <v>137981</v>
      </c>
      <c r="H325" s="9">
        <f>ROUNDDOWN(((('ASIG EXPERIENCIA'!G23)+(((EXPERTO1/44)*B325)*5)/15)+(EXPERTO1FIJO/44)*B325),0)</f>
        <v>157418</v>
      </c>
      <c r="I325" s="9">
        <f>ROUNDDOWN(((('ASIG EXPERIENCIA'!H23)+(((EXPERTO1/44)*B325)*6)/15)+(EXPERTO1FIJO/44)*B325),0)</f>
        <v>176853</v>
      </c>
      <c r="J325" s="9">
        <f>ROUNDDOWN(((('ASIG EXPERIENCIA'!I23)+(((EXPERTO1/44)*B325)*7)/15)+(EXPERTO1FIJO/44)*B325),0)</f>
        <v>196290</v>
      </c>
      <c r="K325" s="9">
        <f>ROUNDDOWN(((('ASIG EXPERIENCIA'!J23)+(((EXPERTO1/44)*B325)*8)/15)+(EXPERTO1FIJO/44)*B325),0)</f>
        <v>215726</v>
      </c>
      <c r="L325" s="9">
        <f>ROUNDDOWN(((('ASIG EXPERIENCIA'!K23)+(((EXPERTO1/44)*B325)*9)/15)+(EXPERTO1FIJO/44)*B325),0)</f>
        <v>235163</v>
      </c>
      <c r="M325" s="9">
        <f>ROUNDDOWN(((('ASIG EXPERIENCIA'!L23)+(((EXPERTO1/44)*B325)*10)/15)+(EXPERTO1FIJO/44)*B325),0)</f>
        <v>254598</v>
      </c>
      <c r="N325" s="9">
        <f>ROUNDDOWN(((('ASIG EXPERIENCIA'!M23)+(((EXPERTO1/44)*B325)*11)/15)+(EXPERTO1FIJO/44)*B325),0)</f>
        <v>274034</v>
      </c>
      <c r="O325" s="9">
        <f>ROUNDDOWN(((('ASIG EXPERIENCIA'!N23)+(((EXPERTO1/44)*B325)*12)/15)+(EXPERTO1FIJO/44)*B325),0)</f>
        <v>293471</v>
      </c>
      <c r="P325" s="9">
        <f>ROUNDDOWN(((('ASIG EXPERIENCIA'!O23)+(((EXPERTO1/44)*B325)*13)/15)+(EXPERTO1FIJO/44)*B325),0)</f>
        <v>312907</v>
      </c>
      <c r="Q325" s="9">
        <f>ROUNDDOWN(((('ASIG EXPERIENCIA'!P23)+(((EXPERTO1/44)*B325)*15)/15)+(EXPERTO1FIJO/44)*B325),0)</f>
        <v>342763</v>
      </c>
      <c r="R325" s="9">
        <f>ROUNDDOWN(((('ASIG EXPERIENCIA'!Q23)+(((EXPERTO1/44)*B325)*15)/15)+(EXPERTO1FIJO/44)*B325),0)</f>
        <v>351779</v>
      </c>
    </row>
    <row r="326" spans="1:18" ht="17.45" customHeight="1" thickBot="1" x14ac:dyDescent="0.3">
      <c r="A326" s="11" t="s">
        <v>11</v>
      </c>
      <c r="B326" s="13">
        <v>21</v>
      </c>
      <c r="C326" s="14">
        <f>'RMN-BRP'!B23</f>
        <v>284280.67499999999</v>
      </c>
      <c r="D326" s="9">
        <f>ROUNDDOWN(((('ASIG EXPERIENCIA'!C24)+(((EXPERTO1/44)*B326)*1)/15)+(EXPERTO1FIJO/44)*B326),0)</f>
        <v>83656</v>
      </c>
      <c r="E326" s="9">
        <f>ROUNDDOWN(((('ASIG EXPERIENCIA'!D24)+(((EXPERTO1/44)*B326)*2)/15)+(EXPERTO1FIJO/44)*B326),0)</f>
        <v>104065</v>
      </c>
      <c r="F326" s="9">
        <f>ROUNDDOWN(((('ASIG EXPERIENCIA'!E24)+(((EXPERTO1/44)*B326)*3)/15)+(EXPERTO1FIJO/44)*B326),0)</f>
        <v>124472</v>
      </c>
      <c r="G326" s="9">
        <f>ROUNDDOWN(((('ASIG EXPERIENCIA'!F24)+(((EXPERTO1/44)*B326)*4)/15)+(EXPERTO1FIJO/44)*B326),0)</f>
        <v>144881</v>
      </c>
      <c r="H326" s="9">
        <f>ROUNDDOWN(((('ASIG EXPERIENCIA'!G24)+(((EXPERTO1/44)*B326)*5)/15)+(EXPERTO1FIJO/44)*B326),0)</f>
        <v>165288</v>
      </c>
      <c r="I326" s="9">
        <f>ROUNDDOWN(((('ASIG EXPERIENCIA'!H24)+(((EXPERTO1/44)*B326)*6)/15)+(EXPERTO1FIJO/44)*B326),0)</f>
        <v>185697</v>
      </c>
      <c r="J326" s="9">
        <f>ROUNDDOWN(((('ASIG EXPERIENCIA'!I24)+(((EXPERTO1/44)*B326)*7)/15)+(EXPERTO1FIJO/44)*B326),0)</f>
        <v>206104</v>
      </c>
      <c r="K326" s="9">
        <f>ROUNDDOWN(((('ASIG EXPERIENCIA'!J24)+(((EXPERTO1/44)*B326)*8)/15)+(EXPERTO1FIJO/44)*B326),0)</f>
        <v>226512</v>
      </c>
      <c r="L326" s="9">
        <f>ROUNDDOWN(((('ASIG EXPERIENCIA'!K24)+(((EXPERTO1/44)*B326)*9)/15)+(EXPERTO1FIJO/44)*B326),0)</f>
        <v>246921</v>
      </c>
      <c r="M326" s="9">
        <f>ROUNDDOWN(((('ASIG EXPERIENCIA'!L24)+(((EXPERTO1/44)*B326)*10)/15)+(EXPERTO1FIJO/44)*B326),0)</f>
        <v>267328</v>
      </c>
      <c r="N326" s="9">
        <f>ROUNDDOWN(((('ASIG EXPERIENCIA'!M24)+(((EXPERTO1/44)*B326)*11)/15)+(EXPERTO1FIJO/44)*B326),0)</f>
        <v>287737</v>
      </c>
      <c r="O326" s="9">
        <f>ROUNDDOWN(((('ASIG EXPERIENCIA'!N24)+(((EXPERTO1/44)*B326)*12)/15)+(EXPERTO1FIJO/44)*B326),0)</f>
        <v>308144</v>
      </c>
      <c r="P326" s="9">
        <f>ROUNDDOWN(((('ASIG EXPERIENCIA'!O24)+(((EXPERTO1/44)*B326)*13)/15)+(EXPERTO1FIJO/44)*B326),0)</f>
        <v>328553</v>
      </c>
      <c r="Q326" s="9">
        <f>ROUNDDOWN(((('ASIG EXPERIENCIA'!P24)+(((EXPERTO1/44)*B326)*15)/15)+(EXPERTO1FIJO/44)*B326),0)</f>
        <v>359902</v>
      </c>
      <c r="R326" s="9">
        <f>ROUNDDOWN(((('ASIG EXPERIENCIA'!Q24)+(((EXPERTO1/44)*B326)*15)/15)+(EXPERTO1FIJO/44)*B326),0)</f>
        <v>369369</v>
      </c>
    </row>
    <row r="327" spans="1:18" ht="17.45" customHeight="1" thickBot="1" x14ac:dyDescent="0.3">
      <c r="A327" s="11" t="s">
        <v>11</v>
      </c>
      <c r="B327" s="13">
        <v>22</v>
      </c>
      <c r="C327" s="14">
        <f>'RMN-BRP'!B24</f>
        <v>297817.84999999998</v>
      </c>
      <c r="D327" s="9">
        <f>ROUNDDOWN(((('ASIG EXPERIENCIA'!C25)+(((EXPERTO1/44)*B327)*1)/15)+(EXPERTO1FIJO/44)*B327),0)</f>
        <v>87640</v>
      </c>
      <c r="E327" s="9">
        <f>ROUNDDOWN(((('ASIG EXPERIENCIA'!D25)+(((EXPERTO1/44)*B327)*2)/15)+(EXPERTO1FIJO/44)*B327),0)</f>
        <v>109020</v>
      </c>
      <c r="F327" s="9">
        <f>ROUNDDOWN(((('ASIG EXPERIENCIA'!E25)+(((EXPERTO1/44)*B327)*3)/15)+(EXPERTO1FIJO/44)*B327),0)</f>
        <v>130399</v>
      </c>
      <c r="G327" s="9">
        <f>ROUNDDOWN(((('ASIG EXPERIENCIA'!F25)+(((EXPERTO1/44)*B327)*4)/15)+(EXPERTO1FIJO/44)*B327),0)</f>
        <v>151780</v>
      </c>
      <c r="H327" s="9">
        <f>ROUNDDOWN(((('ASIG EXPERIENCIA'!G25)+(((EXPERTO1/44)*B327)*5)/15)+(EXPERTO1FIJO/44)*B327),0)</f>
        <v>173159</v>
      </c>
      <c r="I327" s="9">
        <f>ROUNDDOWN(((('ASIG EXPERIENCIA'!H25)+(((EXPERTO1/44)*B327)*6)/15)+(EXPERTO1FIJO/44)*B327),0)</f>
        <v>194539</v>
      </c>
      <c r="J327" s="9">
        <f>ROUNDDOWN(((('ASIG EXPERIENCIA'!I25)+(((EXPERTO1/44)*B327)*7)/15)+(EXPERTO1FIJO/44)*B327),0)</f>
        <v>215919</v>
      </c>
      <c r="K327" s="9">
        <f>ROUNDDOWN(((('ASIG EXPERIENCIA'!J25)+(((EXPERTO1/44)*B327)*8)/15)+(EXPERTO1FIJO/44)*B327),0)</f>
        <v>237299</v>
      </c>
      <c r="L327" s="9">
        <f>ROUNDDOWN(((('ASIG EXPERIENCIA'!K25)+(((EXPERTO1/44)*B327)*9)/15)+(EXPERTO1FIJO/44)*B327),0)</f>
        <v>258678</v>
      </c>
      <c r="M327" s="9">
        <f>ROUNDDOWN(((('ASIG EXPERIENCIA'!L25)+(((EXPERTO1/44)*B327)*10)/15)+(EXPERTO1FIJO/44)*B327),0)</f>
        <v>280059</v>
      </c>
      <c r="N327" s="9">
        <f>ROUNDDOWN(((('ASIG EXPERIENCIA'!M25)+(((EXPERTO1/44)*B327)*11)/15)+(EXPERTO1FIJO/44)*B327),0)</f>
        <v>301438</v>
      </c>
      <c r="O327" s="9">
        <f>ROUNDDOWN(((('ASIG EXPERIENCIA'!N25)+(((EXPERTO1/44)*B327)*12)/15)+(EXPERTO1FIJO/44)*B327),0)</f>
        <v>322818</v>
      </c>
      <c r="P327" s="9">
        <f>ROUNDDOWN(((('ASIG EXPERIENCIA'!O25)+(((EXPERTO1/44)*B327)*13)/15)+(EXPERTO1FIJO/44)*B327),0)</f>
        <v>344198</v>
      </c>
      <c r="Q327" s="9">
        <f>ROUNDDOWN(((('ASIG EXPERIENCIA'!P25)+(((EXPERTO1/44)*B327)*15)/15)+(EXPERTO1FIJO/44)*B327),0)</f>
        <v>377040</v>
      </c>
      <c r="R327" s="9">
        <f>ROUNDDOWN(((('ASIG EXPERIENCIA'!Q25)+(((EXPERTO1/44)*B327)*15)/15)+(EXPERTO1FIJO/44)*B327),0)</f>
        <v>386957</v>
      </c>
    </row>
    <row r="328" spans="1:18" ht="17.45" customHeight="1" thickBot="1" x14ac:dyDescent="0.3">
      <c r="A328" s="11" t="s">
        <v>11</v>
      </c>
      <c r="B328" s="13">
        <v>23</v>
      </c>
      <c r="C328" s="14">
        <f>'RMN-BRP'!B25</f>
        <v>311355.02499999997</v>
      </c>
      <c r="D328" s="9">
        <f>ROUNDDOWN(((('ASIG EXPERIENCIA'!C26)+(((EXPERTO1/44)*B328)*1)/15)+(EXPERTO1FIJO/44)*B328),0)</f>
        <v>91624</v>
      </c>
      <c r="E328" s="9">
        <f>ROUNDDOWN(((('ASIG EXPERIENCIA'!D26)+(((EXPERTO1/44)*B328)*2)/15)+(EXPERTO1FIJO/44)*B328),0)</f>
        <v>113975</v>
      </c>
      <c r="F328" s="9">
        <f>ROUNDDOWN(((('ASIG EXPERIENCIA'!E26)+(((EXPERTO1/44)*B328)*3)/15)+(EXPERTO1FIJO/44)*B328),0)</f>
        <v>136328</v>
      </c>
      <c r="G328" s="9">
        <f>ROUNDDOWN(((('ASIG EXPERIENCIA'!F26)+(((EXPERTO1/44)*B328)*4)/15)+(EXPERTO1FIJO/44)*B328),0)</f>
        <v>158679</v>
      </c>
      <c r="H328" s="9">
        <f>ROUNDDOWN(((('ASIG EXPERIENCIA'!G26)+(((EXPERTO1/44)*B328)*5)/15)+(EXPERTO1FIJO/44)*B328),0)</f>
        <v>181031</v>
      </c>
      <c r="I328" s="9">
        <f>ROUNDDOWN(((('ASIG EXPERIENCIA'!H26)+(((EXPERTO1/44)*B328)*6)/15)+(EXPERTO1FIJO/44)*B328),0)</f>
        <v>203382</v>
      </c>
      <c r="J328" s="9">
        <f>ROUNDDOWN(((('ASIG EXPERIENCIA'!I26)+(((EXPERTO1/44)*B328)*7)/15)+(EXPERTO1FIJO/44)*B328),0)</f>
        <v>225734</v>
      </c>
      <c r="K328" s="9">
        <f>ROUNDDOWN(((('ASIG EXPERIENCIA'!J26)+(((EXPERTO1/44)*B328)*8)/15)+(EXPERTO1FIJO/44)*B328),0)</f>
        <v>248085</v>
      </c>
      <c r="L328" s="9">
        <f>ROUNDDOWN(((('ASIG EXPERIENCIA'!K26)+(((EXPERTO1/44)*B328)*9)/15)+(EXPERTO1FIJO/44)*B328),0)</f>
        <v>270437</v>
      </c>
      <c r="M328" s="9">
        <f>ROUNDDOWN(((('ASIG EXPERIENCIA'!L26)+(((EXPERTO1/44)*B328)*10)/15)+(EXPERTO1FIJO/44)*B328),0)</f>
        <v>292788</v>
      </c>
      <c r="N328" s="9">
        <f>ROUNDDOWN(((('ASIG EXPERIENCIA'!M26)+(((EXPERTO1/44)*B328)*11)/15)+(EXPERTO1FIJO/44)*B328),0)</f>
        <v>315141</v>
      </c>
      <c r="O328" s="9">
        <f>ROUNDDOWN(((('ASIG EXPERIENCIA'!N26)+(((EXPERTO1/44)*B328)*12)/15)+(EXPERTO1FIJO/44)*B328),0)</f>
        <v>337492</v>
      </c>
      <c r="P328" s="9">
        <f>ROUNDDOWN(((('ASIG EXPERIENCIA'!O26)+(((EXPERTO1/44)*B328)*13)/15)+(EXPERTO1FIJO/44)*B328),0)</f>
        <v>359844</v>
      </c>
      <c r="Q328" s="9">
        <f>ROUNDDOWN(((('ASIG EXPERIENCIA'!P26)+(((EXPERTO1/44)*B328)*15)/15)+(EXPERTO1FIJO/44)*B328),0)</f>
        <v>394179</v>
      </c>
      <c r="R328" s="9">
        <f>ROUNDDOWN(((('ASIG EXPERIENCIA'!Q26)+(((EXPERTO1/44)*B328)*15)/15)+(EXPERTO1FIJO/44)*B328),0)</f>
        <v>404547</v>
      </c>
    </row>
    <row r="329" spans="1:18" ht="17.45" customHeight="1" thickBot="1" x14ac:dyDescent="0.3">
      <c r="A329" s="11" t="s">
        <v>11</v>
      </c>
      <c r="B329" s="13">
        <v>24</v>
      </c>
      <c r="C329" s="14">
        <f>'RMN-BRP'!B26</f>
        <v>324892.19999999995</v>
      </c>
      <c r="D329" s="9">
        <f>ROUNDDOWN(((('ASIG EXPERIENCIA'!C27)+(((EXPERTO1/44)*B329)*1)/15)+(EXPERTO1FIJO/44)*B329),0)</f>
        <v>95608</v>
      </c>
      <c r="E329" s="9">
        <f>ROUNDDOWN(((('ASIG EXPERIENCIA'!D27)+(((EXPERTO1/44)*B329)*2)/15)+(EXPERTO1FIJO/44)*B329),0)</f>
        <v>118931</v>
      </c>
      <c r="F329" s="9">
        <f>ROUNDDOWN(((('ASIG EXPERIENCIA'!E27)+(((EXPERTO1/44)*B329)*3)/15)+(EXPERTO1FIJO/44)*B329),0)</f>
        <v>142255</v>
      </c>
      <c r="G329" s="9">
        <f>ROUNDDOWN(((('ASIG EXPERIENCIA'!F27)+(((EXPERTO1/44)*B329)*4)/15)+(EXPERTO1FIJO/44)*B329),0)</f>
        <v>165578</v>
      </c>
      <c r="H329" s="9">
        <f>ROUNDDOWN(((('ASIG EXPERIENCIA'!G27)+(((EXPERTO1/44)*B329)*5)/15)+(EXPERTO1FIJO/44)*B329),0)</f>
        <v>188901</v>
      </c>
      <c r="I329" s="9">
        <f>ROUNDDOWN(((('ASIG EXPERIENCIA'!H27)+(((EXPERTO1/44)*B329)*6)/15)+(EXPERTO1FIJO/44)*B329),0)</f>
        <v>212224</v>
      </c>
      <c r="J329" s="9">
        <f>ROUNDDOWN(((('ASIG EXPERIENCIA'!I27)+(((EXPERTO1/44)*B329)*7)/15)+(EXPERTO1FIJO/44)*B329),0)</f>
        <v>235548</v>
      </c>
      <c r="K329" s="9">
        <f>ROUNDDOWN(((('ASIG EXPERIENCIA'!J27)+(((EXPERTO1/44)*B329)*8)/15)+(EXPERTO1FIJO/44)*B329),0)</f>
        <v>258871</v>
      </c>
      <c r="L329" s="9">
        <f>ROUNDDOWN(((('ASIG EXPERIENCIA'!K27)+(((EXPERTO1/44)*B329)*9)/15)+(EXPERTO1FIJO/44)*B329),0)</f>
        <v>282195</v>
      </c>
      <c r="M329" s="9">
        <f>ROUNDDOWN(((('ASIG EXPERIENCIA'!L27)+(((EXPERTO1/44)*B329)*10)/15)+(EXPERTO1FIJO/44)*B329),0)</f>
        <v>305518</v>
      </c>
      <c r="N329" s="9">
        <f>ROUNDDOWN(((('ASIG EXPERIENCIA'!M27)+(((EXPERTO1/44)*B329)*11)/15)+(EXPERTO1FIJO/44)*B329),0)</f>
        <v>328842</v>
      </c>
      <c r="O329" s="9">
        <f>ROUNDDOWN(((('ASIG EXPERIENCIA'!N27)+(((EXPERTO1/44)*B329)*12)/15)+(EXPERTO1FIJO/44)*B329),0)</f>
        <v>352165</v>
      </c>
      <c r="P329" s="9">
        <f>ROUNDDOWN(((('ASIG EXPERIENCIA'!O27)+(((EXPERTO1/44)*B329)*13)/15)+(EXPERTO1FIJO/44)*B329),0)</f>
        <v>375489</v>
      </c>
      <c r="Q329" s="9">
        <f>ROUNDDOWN(((('ASIG EXPERIENCIA'!P27)+(((EXPERTO1/44)*B329)*15)/15)+(EXPERTO1FIJO/44)*B329),0)</f>
        <v>411317</v>
      </c>
      <c r="R329" s="9">
        <f>ROUNDDOWN(((('ASIG EXPERIENCIA'!Q27)+(((EXPERTO1/44)*B329)*15)/15)+(EXPERTO1FIJO/44)*B329),0)</f>
        <v>422136</v>
      </c>
    </row>
    <row r="330" spans="1:18" ht="17.45" customHeight="1" thickBot="1" x14ac:dyDescent="0.3">
      <c r="A330" s="11" t="s">
        <v>11</v>
      </c>
      <c r="B330" s="13">
        <v>25</v>
      </c>
      <c r="C330" s="14">
        <f>'RMN-BRP'!B27</f>
        <v>338429.375</v>
      </c>
      <c r="D330" s="9">
        <f>ROUNDDOWN(((('ASIG EXPERIENCIA'!C28)+(((EXPERTO1/44)*B330)*1)/15)+(EXPERTO1FIJO/44)*B330),0)</f>
        <v>99591</v>
      </c>
      <c r="E330" s="9">
        <f>ROUNDDOWN(((('ASIG EXPERIENCIA'!D28)+(((EXPERTO1/44)*B330)*2)/15)+(EXPERTO1FIJO/44)*B330),0)</f>
        <v>123886</v>
      </c>
      <c r="F330" s="9">
        <f>ROUNDDOWN(((('ASIG EXPERIENCIA'!E28)+(((EXPERTO1/44)*B330)*3)/15)+(EXPERTO1FIJO/44)*B330),0)</f>
        <v>148182</v>
      </c>
      <c r="G330" s="9">
        <f>ROUNDDOWN(((('ASIG EXPERIENCIA'!F28)+(((EXPERTO1/44)*B330)*4)/15)+(EXPERTO1FIJO/44)*B330),0)</f>
        <v>172477</v>
      </c>
      <c r="H330" s="9">
        <f>ROUNDDOWN(((('ASIG EXPERIENCIA'!G28)+(((EXPERTO1/44)*B330)*5)/15)+(EXPERTO1FIJO/44)*B330),0)</f>
        <v>196772</v>
      </c>
      <c r="I330" s="9">
        <f>ROUNDDOWN(((('ASIG EXPERIENCIA'!H28)+(((EXPERTO1/44)*B330)*6)/15)+(EXPERTO1FIJO/44)*B330),0)</f>
        <v>221068</v>
      </c>
      <c r="J330" s="9">
        <f>ROUNDDOWN(((('ASIG EXPERIENCIA'!I28)+(((EXPERTO1/44)*B330)*7)/15)+(EXPERTO1FIJO/44)*B330),0)</f>
        <v>245363</v>
      </c>
      <c r="K330" s="9">
        <f>ROUNDDOWN(((('ASIG EXPERIENCIA'!J28)+(((EXPERTO1/44)*B330)*8)/15)+(EXPERTO1FIJO/44)*B330),0)</f>
        <v>269658</v>
      </c>
      <c r="L330" s="9">
        <f>ROUNDDOWN(((('ASIG EXPERIENCIA'!K28)+(((EXPERTO1/44)*B330)*9)/15)+(EXPERTO1FIJO/44)*B330),0)</f>
        <v>293953</v>
      </c>
      <c r="M330" s="9">
        <f>ROUNDDOWN(((('ASIG EXPERIENCIA'!L28)+(((EXPERTO1/44)*B330)*10)/15)+(EXPERTO1FIJO/44)*B330),0)</f>
        <v>318249</v>
      </c>
      <c r="N330" s="9">
        <f>ROUNDDOWN(((('ASIG EXPERIENCIA'!M28)+(((EXPERTO1/44)*B330)*11)/15)+(EXPERTO1FIJO/44)*B330),0)</f>
        <v>342543</v>
      </c>
      <c r="O330" s="9">
        <f>ROUNDDOWN(((('ASIG EXPERIENCIA'!N28)+(((EXPERTO1/44)*B330)*12)/15)+(EXPERTO1FIJO/44)*B330),0)</f>
        <v>366839</v>
      </c>
      <c r="P330" s="9">
        <f>ROUNDDOWN(((('ASIG EXPERIENCIA'!O28)+(((EXPERTO1/44)*B330)*13)/15)+(EXPERTO1FIJO/44)*B330),0)</f>
        <v>391134</v>
      </c>
      <c r="Q330" s="9">
        <f>ROUNDDOWN(((('ASIG EXPERIENCIA'!P28)+(((EXPERTO1/44)*B330)*15)/15)+(EXPERTO1FIJO/44)*B330),0)</f>
        <v>428454</v>
      </c>
      <c r="R330" s="9">
        <f>ROUNDDOWN(((('ASIG EXPERIENCIA'!Q28)+(((EXPERTO1/44)*B330)*15)/15)+(EXPERTO1FIJO/44)*B330),0)</f>
        <v>439724</v>
      </c>
    </row>
    <row r="331" spans="1:18" ht="17.45" customHeight="1" thickBot="1" x14ac:dyDescent="0.3">
      <c r="A331" s="11" t="s">
        <v>11</v>
      </c>
      <c r="B331" s="13">
        <v>26</v>
      </c>
      <c r="C331" s="14">
        <f>'RMN-BRP'!B28</f>
        <v>351966.55</v>
      </c>
      <c r="D331" s="9">
        <f>ROUNDDOWN(((('ASIG EXPERIENCIA'!C29)+(((EXPERTO1/44)*B331)*1)/15)+(EXPERTO1FIJO/44)*B331),0)</f>
        <v>103575</v>
      </c>
      <c r="E331" s="9">
        <f>ROUNDDOWN(((('ASIG EXPERIENCIA'!D29)+(((EXPERTO1/44)*B331)*2)/15)+(EXPERTO1FIJO/44)*B331),0)</f>
        <v>128842</v>
      </c>
      <c r="F331" s="9">
        <f>ROUNDDOWN(((('ASIG EXPERIENCIA'!E29)+(((EXPERTO1/44)*B331)*3)/15)+(EXPERTO1FIJO/44)*B331),0)</f>
        <v>154109</v>
      </c>
      <c r="G331" s="9">
        <f>ROUNDDOWN(((('ASIG EXPERIENCIA'!F29)+(((EXPERTO1/44)*B331)*4)/15)+(EXPERTO1FIJO/44)*B331),0)</f>
        <v>179376</v>
      </c>
      <c r="H331" s="9">
        <f>ROUNDDOWN(((('ASIG EXPERIENCIA'!G29)+(((EXPERTO1/44)*B331)*5)/15)+(EXPERTO1FIJO/44)*B331),0)</f>
        <v>204643</v>
      </c>
      <c r="I331" s="9">
        <f>ROUNDDOWN(((('ASIG EXPERIENCIA'!H29)+(((EXPERTO1/44)*B331)*6)/15)+(EXPERTO1FIJO/44)*B331),0)</f>
        <v>229910</v>
      </c>
      <c r="J331" s="9">
        <f>ROUNDDOWN(((('ASIG EXPERIENCIA'!I29)+(((EXPERTO1/44)*B331)*7)/15)+(EXPERTO1FIJO/44)*B331),0)</f>
        <v>255177</v>
      </c>
      <c r="K331" s="9">
        <f>ROUNDDOWN(((('ASIG EXPERIENCIA'!J29)+(((EXPERTO1/44)*B331)*8)/15)+(EXPERTO1FIJO/44)*B331),0)</f>
        <v>280444</v>
      </c>
      <c r="L331" s="9">
        <f>ROUNDDOWN(((('ASIG EXPERIENCIA'!K29)+(((EXPERTO1/44)*B331)*9)/15)+(EXPERTO1FIJO/44)*B331),0)</f>
        <v>305711</v>
      </c>
      <c r="M331" s="9">
        <f>ROUNDDOWN(((('ASIG EXPERIENCIA'!L29)+(((EXPERTO1/44)*B331)*10)/15)+(EXPERTO1FIJO/44)*B331),0)</f>
        <v>330978</v>
      </c>
      <c r="N331" s="9">
        <f>ROUNDDOWN(((('ASIG EXPERIENCIA'!M29)+(((EXPERTO1/44)*B331)*11)/15)+(EXPERTO1FIJO/44)*B331),0)</f>
        <v>356246</v>
      </c>
      <c r="O331" s="9">
        <f>ROUNDDOWN(((('ASIG EXPERIENCIA'!N29)+(((EXPERTO1/44)*B331)*12)/15)+(EXPERTO1FIJO/44)*B331),0)</f>
        <v>381512</v>
      </c>
      <c r="P331" s="9">
        <f>ROUNDDOWN(((('ASIG EXPERIENCIA'!O29)+(((EXPERTO1/44)*B331)*13)/15)+(EXPERTO1FIJO/44)*B331),0)</f>
        <v>406780</v>
      </c>
      <c r="Q331" s="9">
        <f>ROUNDDOWN(((('ASIG EXPERIENCIA'!P29)+(((EXPERTO1/44)*B331)*15)/15)+(EXPERTO1FIJO/44)*B331),0)</f>
        <v>445593</v>
      </c>
      <c r="R331" s="9">
        <f>ROUNDDOWN(((('ASIG EXPERIENCIA'!Q29)+(((EXPERTO1/44)*B331)*15)/15)+(EXPERTO1FIJO/44)*B331),0)</f>
        <v>457314</v>
      </c>
    </row>
    <row r="332" spans="1:18" ht="17.45" customHeight="1" thickBot="1" x14ac:dyDescent="0.3">
      <c r="A332" s="11" t="s">
        <v>11</v>
      </c>
      <c r="B332" s="13">
        <v>27</v>
      </c>
      <c r="C332" s="14">
        <f>'RMN-BRP'!B29</f>
        <v>365503.72499999998</v>
      </c>
      <c r="D332" s="9">
        <f>ROUNDDOWN(((('ASIG EXPERIENCIA'!C30)+(((EXPERTO1/44)*B332)*1)/15)+(EXPERTO1FIJO/44)*B332),0)</f>
        <v>107559</v>
      </c>
      <c r="E332" s="9">
        <f>ROUNDDOWN(((('ASIG EXPERIENCIA'!D30)+(((EXPERTO1/44)*B332)*2)/15)+(EXPERTO1FIJO/44)*B332),0)</f>
        <v>133798</v>
      </c>
      <c r="F332" s="9">
        <f>ROUNDDOWN(((('ASIG EXPERIENCIA'!E30)+(((EXPERTO1/44)*B332)*3)/15)+(EXPERTO1FIJO/44)*B332),0)</f>
        <v>160036</v>
      </c>
      <c r="G332" s="9">
        <f>ROUNDDOWN(((('ASIG EXPERIENCIA'!F30)+(((EXPERTO1/44)*B332)*4)/15)+(EXPERTO1FIJO/44)*B332),0)</f>
        <v>186275</v>
      </c>
      <c r="H332" s="9">
        <f>ROUNDDOWN(((('ASIG EXPERIENCIA'!G30)+(((EXPERTO1/44)*B332)*5)/15)+(EXPERTO1FIJO/44)*B332),0)</f>
        <v>212514</v>
      </c>
      <c r="I332" s="9">
        <f>ROUNDDOWN(((('ASIG EXPERIENCIA'!H30)+(((EXPERTO1/44)*B332)*6)/15)+(EXPERTO1FIJO/44)*B332),0)</f>
        <v>238753</v>
      </c>
      <c r="J332" s="9">
        <f>ROUNDDOWN(((('ASIG EXPERIENCIA'!I30)+(((EXPERTO1/44)*B332)*7)/15)+(EXPERTO1FIJO/44)*B332),0)</f>
        <v>264992</v>
      </c>
      <c r="K332" s="9">
        <f>ROUNDDOWN(((('ASIG EXPERIENCIA'!J30)+(((EXPERTO1/44)*B332)*8)/15)+(EXPERTO1FIJO/44)*B332),0)</f>
        <v>291230</v>
      </c>
      <c r="L332" s="9">
        <f>ROUNDDOWN(((('ASIG EXPERIENCIA'!K30)+(((EXPERTO1/44)*B332)*9)/15)+(EXPERTO1FIJO/44)*B332),0)</f>
        <v>317470</v>
      </c>
      <c r="M332" s="9">
        <f>ROUNDDOWN(((('ASIG EXPERIENCIA'!L30)+(((EXPERTO1/44)*B332)*10)/15)+(EXPERTO1FIJO/44)*B332),0)</f>
        <v>343708</v>
      </c>
      <c r="N332" s="9">
        <f>ROUNDDOWN(((('ASIG EXPERIENCIA'!M30)+(((EXPERTO1/44)*B332)*11)/15)+(EXPERTO1FIJO/44)*B332),0)</f>
        <v>369947</v>
      </c>
      <c r="O332" s="9">
        <f>ROUNDDOWN(((('ASIG EXPERIENCIA'!N30)+(((EXPERTO1/44)*B332)*12)/15)+(EXPERTO1FIJO/44)*B332),0)</f>
        <v>396187</v>
      </c>
      <c r="P332" s="9">
        <f>ROUNDDOWN(((('ASIG EXPERIENCIA'!O30)+(((EXPERTO1/44)*B332)*13)/15)+(EXPERTO1FIJO/44)*B332),0)</f>
        <v>422425</v>
      </c>
      <c r="Q332" s="9">
        <f>ROUNDDOWN(((('ASIG EXPERIENCIA'!P30)+(((EXPERTO1/44)*B332)*15)/15)+(EXPERTO1FIJO/44)*B332),0)</f>
        <v>462731</v>
      </c>
      <c r="R332" s="9">
        <f>ROUNDDOWN(((('ASIG EXPERIENCIA'!Q30)+(((EXPERTO1/44)*B332)*15)/15)+(EXPERTO1FIJO/44)*B332),0)</f>
        <v>474902</v>
      </c>
    </row>
    <row r="333" spans="1:18" ht="17.45" customHeight="1" thickBot="1" x14ac:dyDescent="0.3">
      <c r="A333" s="11" t="s">
        <v>11</v>
      </c>
      <c r="B333" s="13">
        <v>28</v>
      </c>
      <c r="C333" s="14">
        <f>'RMN-BRP'!B30</f>
        <v>379040.89999999997</v>
      </c>
      <c r="D333" s="9">
        <f>ROUNDDOWN(((('ASIG EXPERIENCIA'!C31)+(((EXPERTO1/44)*B333)*1)/15)+(EXPERTO1FIJO/44)*B333),0)</f>
        <v>111542</v>
      </c>
      <c r="E333" s="9">
        <f>ROUNDDOWN(((('ASIG EXPERIENCIA'!D31)+(((EXPERTO1/44)*B333)*2)/15)+(EXPERTO1FIJO/44)*B333),0)</f>
        <v>138753</v>
      </c>
      <c r="F333" s="9">
        <f>ROUNDDOWN(((('ASIG EXPERIENCIA'!E31)+(((EXPERTO1/44)*B333)*3)/15)+(EXPERTO1FIJO/44)*B333),0)</f>
        <v>165963</v>
      </c>
      <c r="G333" s="9">
        <f>ROUNDDOWN(((('ASIG EXPERIENCIA'!F31)+(((EXPERTO1/44)*B333)*4)/15)+(EXPERTO1FIJO/44)*B333),0)</f>
        <v>193174</v>
      </c>
      <c r="H333" s="9">
        <f>ROUNDDOWN(((('ASIG EXPERIENCIA'!G31)+(((EXPERTO1/44)*B333)*5)/15)+(EXPERTO1FIJO/44)*B333),0)</f>
        <v>220385</v>
      </c>
      <c r="I333" s="9">
        <f>ROUNDDOWN(((('ASIG EXPERIENCIA'!H31)+(((EXPERTO1/44)*B333)*6)/15)+(EXPERTO1FIJO/44)*B333),0)</f>
        <v>247595</v>
      </c>
      <c r="J333" s="9">
        <f>ROUNDDOWN(((('ASIG EXPERIENCIA'!I31)+(((EXPERTO1/44)*B333)*7)/15)+(EXPERTO1FIJO/44)*B333),0)</f>
        <v>274806</v>
      </c>
      <c r="K333" s="9">
        <f>ROUNDDOWN(((('ASIG EXPERIENCIA'!J31)+(((EXPERTO1/44)*B333)*8)/15)+(EXPERTO1FIJO/44)*B333),0)</f>
        <v>302017</v>
      </c>
      <c r="L333" s="9">
        <f>ROUNDDOWN(((('ASIG EXPERIENCIA'!K31)+(((EXPERTO1/44)*B333)*9)/15)+(EXPERTO1FIJO/44)*B333),0)</f>
        <v>329228</v>
      </c>
      <c r="M333" s="9">
        <f>ROUNDDOWN(((('ASIG EXPERIENCIA'!L31)+(((EXPERTO1/44)*B333)*10)/15)+(EXPERTO1FIJO/44)*B333),0)</f>
        <v>356439</v>
      </c>
      <c r="N333" s="9">
        <f>ROUNDDOWN(((('ASIG EXPERIENCIA'!M31)+(((EXPERTO1/44)*B333)*11)/15)+(EXPERTO1FIJO/44)*B333),0)</f>
        <v>383649</v>
      </c>
      <c r="O333" s="9">
        <f>ROUNDDOWN(((('ASIG EXPERIENCIA'!N31)+(((EXPERTO1/44)*B333)*12)/15)+(EXPERTO1FIJO/44)*B333),0)</f>
        <v>410860</v>
      </c>
      <c r="P333" s="9">
        <f>ROUNDDOWN(((('ASIG EXPERIENCIA'!O31)+(((EXPERTO1/44)*B333)*13)/15)+(EXPERTO1FIJO/44)*B333),0)</f>
        <v>438070</v>
      </c>
      <c r="Q333" s="9">
        <f>ROUNDDOWN(((('ASIG EXPERIENCIA'!P31)+(((EXPERTO1/44)*B333)*15)/15)+(EXPERTO1FIJO/44)*B333),0)</f>
        <v>479870</v>
      </c>
      <c r="R333" s="9">
        <f>ROUNDDOWN(((('ASIG EXPERIENCIA'!Q31)+(((EXPERTO1/44)*B333)*15)/15)+(EXPERTO1FIJO/44)*B333),0)</f>
        <v>492492</v>
      </c>
    </row>
    <row r="334" spans="1:18" ht="17.45" customHeight="1" thickBot="1" x14ac:dyDescent="0.3">
      <c r="A334" s="11" t="s">
        <v>11</v>
      </c>
      <c r="B334" s="13">
        <v>29</v>
      </c>
      <c r="C334" s="14">
        <f>'RMN-BRP'!B31</f>
        <v>392578.07499999995</v>
      </c>
      <c r="D334" s="9">
        <f>ROUNDDOWN(((('ASIG EXPERIENCIA'!C32)+(((EXPERTO1/44)*B334)*1)/15)+(EXPERTO1FIJO/44)*B334),0)</f>
        <v>115526</v>
      </c>
      <c r="E334" s="9">
        <f>ROUNDDOWN(((('ASIG EXPERIENCIA'!D32)+(((EXPERTO1/44)*B334)*2)/15)+(EXPERTO1FIJO/44)*B334),0)</f>
        <v>143708</v>
      </c>
      <c r="F334" s="9">
        <f>ROUNDDOWN(((('ASIG EXPERIENCIA'!E32)+(((EXPERTO1/44)*B334)*3)/15)+(EXPERTO1FIJO/44)*B334),0)</f>
        <v>171891</v>
      </c>
      <c r="G334" s="9">
        <f>ROUNDDOWN(((('ASIG EXPERIENCIA'!F32)+(((EXPERTO1/44)*B334)*4)/15)+(EXPERTO1FIJO/44)*B334),0)</f>
        <v>200073</v>
      </c>
      <c r="H334" s="9">
        <f>ROUNDDOWN(((('ASIG EXPERIENCIA'!G32)+(((EXPERTO1/44)*B334)*5)/15)+(EXPERTO1FIJO/44)*B334),0)</f>
        <v>228256</v>
      </c>
      <c r="I334" s="9">
        <f>ROUNDDOWN(((('ASIG EXPERIENCIA'!H32)+(((EXPERTO1/44)*B334)*6)/15)+(EXPERTO1FIJO/44)*B334),0)</f>
        <v>256439</v>
      </c>
      <c r="J334" s="9">
        <f>ROUNDDOWN(((('ASIG EXPERIENCIA'!I32)+(((EXPERTO1/44)*B334)*7)/15)+(EXPERTO1FIJO/44)*B334),0)</f>
        <v>284621</v>
      </c>
      <c r="K334" s="9">
        <f>ROUNDDOWN(((('ASIG EXPERIENCIA'!J32)+(((EXPERTO1/44)*B334)*8)/15)+(EXPERTO1FIJO/44)*B334),0)</f>
        <v>312804</v>
      </c>
      <c r="L334" s="9">
        <f>ROUNDDOWN(((('ASIG EXPERIENCIA'!K32)+(((EXPERTO1/44)*B334)*9)/15)+(EXPERTO1FIJO/44)*B334),0)</f>
        <v>340985</v>
      </c>
      <c r="M334" s="9">
        <f>ROUNDDOWN(((('ASIG EXPERIENCIA'!L32)+(((EXPERTO1/44)*B334)*10)/15)+(EXPERTO1FIJO/44)*B334),0)</f>
        <v>369168</v>
      </c>
      <c r="N334" s="9">
        <f>ROUNDDOWN(((('ASIG EXPERIENCIA'!M32)+(((EXPERTO1/44)*B334)*11)/15)+(EXPERTO1FIJO/44)*B334),0)</f>
        <v>397351</v>
      </c>
      <c r="O334" s="9">
        <f>ROUNDDOWN(((('ASIG EXPERIENCIA'!N32)+(((EXPERTO1/44)*B334)*12)/15)+(EXPERTO1FIJO/44)*B334),0)</f>
        <v>425533</v>
      </c>
      <c r="P334" s="9">
        <f>ROUNDDOWN(((('ASIG EXPERIENCIA'!O32)+(((EXPERTO1/44)*B334)*13)/15)+(EXPERTO1FIJO/44)*B334),0)</f>
        <v>453716</v>
      </c>
      <c r="Q334" s="9">
        <f>ROUNDDOWN(((('ASIG EXPERIENCIA'!P32)+(((EXPERTO1/44)*B334)*15)/15)+(EXPERTO1FIJO/44)*B334),0)</f>
        <v>497008</v>
      </c>
      <c r="R334" s="9">
        <f>ROUNDDOWN(((('ASIG EXPERIENCIA'!Q32)+(((EXPERTO1/44)*B334)*15)/15)+(EXPERTO1FIJO/44)*B334),0)</f>
        <v>510081</v>
      </c>
    </row>
    <row r="335" spans="1:18" ht="17.45" customHeight="1" thickBot="1" x14ac:dyDescent="0.3">
      <c r="A335" s="11" t="s">
        <v>11</v>
      </c>
      <c r="B335" s="13">
        <v>30</v>
      </c>
      <c r="C335" s="14">
        <f>'RMN-BRP'!B32</f>
        <v>406115.25</v>
      </c>
      <c r="D335" s="9">
        <f>ROUNDDOWN(((('ASIG EXPERIENCIA'!C33)+(((EXPERTO1/44)*B335)*1)/15)+(EXPERTO1FIJO/44)*B335),0)</f>
        <v>119510</v>
      </c>
      <c r="E335" s="9">
        <f>ROUNDDOWN(((('ASIG EXPERIENCIA'!D33)+(((EXPERTO1/44)*B335)*2)/15)+(EXPERTO1FIJO/44)*B335),0)</f>
        <v>148664</v>
      </c>
      <c r="F335" s="9">
        <f>ROUNDDOWN(((('ASIG EXPERIENCIA'!E33)+(((EXPERTO1/44)*B335)*3)/15)+(EXPERTO1FIJO/44)*B335),0)</f>
        <v>177818</v>
      </c>
      <c r="G335" s="9">
        <f>ROUNDDOWN(((('ASIG EXPERIENCIA'!F33)+(((EXPERTO1/44)*B335)*4)/15)+(EXPERTO1FIJO/44)*B335),0)</f>
        <v>206972</v>
      </c>
      <c r="H335" s="9">
        <f>ROUNDDOWN(((('ASIG EXPERIENCIA'!G33)+(((EXPERTO1/44)*B335)*5)/15)+(EXPERTO1FIJO/44)*B335),0)</f>
        <v>236127</v>
      </c>
      <c r="I335" s="9">
        <f>ROUNDDOWN(((('ASIG EXPERIENCIA'!H33)+(((EXPERTO1/44)*B335)*6)/15)+(EXPERTO1FIJO/44)*B335),0)</f>
        <v>265281</v>
      </c>
      <c r="J335" s="9">
        <f>ROUNDDOWN(((('ASIG EXPERIENCIA'!I33)+(((EXPERTO1/44)*B335)*7)/15)+(EXPERTO1FIJO/44)*B335),0)</f>
        <v>294435</v>
      </c>
      <c r="K335" s="9">
        <f>ROUNDDOWN(((('ASIG EXPERIENCIA'!J33)+(((EXPERTO1/44)*B335)*8)/15)+(EXPERTO1FIJO/44)*B335),0)</f>
        <v>323590</v>
      </c>
      <c r="L335" s="9">
        <f>ROUNDDOWN(((('ASIG EXPERIENCIA'!K33)+(((EXPERTO1/44)*B335)*9)/15)+(EXPERTO1FIJO/44)*B335),0)</f>
        <v>352744</v>
      </c>
      <c r="M335" s="9">
        <f>ROUNDDOWN(((('ASIG EXPERIENCIA'!L33)+(((EXPERTO1/44)*B335)*10)/15)+(EXPERTO1FIJO/44)*B335),0)</f>
        <v>381898</v>
      </c>
      <c r="N335" s="9">
        <f>ROUNDDOWN(((('ASIG EXPERIENCIA'!M33)+(((EXPERTO1/44)*B335)*11)/15)+(EXPERTO1FIJO/44)*B335),0)</f>
        <v>411053</v>
      </c>
      <c r="O335" s="9">
        <f>ROUNDDOWN(((('ASIG EXPERIENCIA'!N33)+(((EXPERTO1/44)*B335)*12)/15)+(EXPERTO1FIJO/44)*B335),0)</f>
        <v>440207</v>
      </c>
      <c r="P335" s="9">
        <f>ROUNDDOWN(((('ASIG EXPERIENCIA'!O33)+(((EXPERTO1/44)*B335)*13)/15)+(EXPERTO1FIJO/44)*B335),0)</f>
        <v>469361</v>
      </c>
      <c r="Q335" s="9">
        <f>ROUNDDOWN(((('ASIG EXPERIENCIA'!P33)+(((EXPERTO1/44)*B335)*15)/15)+(EXPERTO1FIJO/44)*B335),0)</f>
        <v>514146</v>
      </c>
      <c r="R335" s="9">
        <f>ROUNDDOWN(((('ASIG EXPERIENCIA'!Q33)+(((EXPERTO1/44)*B335)*15)/15)+(EXPERTO1FIJO/44)*B335),0)</f>
        <v>527670</v>
      </c>
    </row>
    <row r="336" spans="1:18" ht="17.45" customHeight="1" thickBot="1" x14ac:dyDescent="0.3">
      <c r="A336" s="11" t="s">
        <v>11</v>
      </c>
      <c r="B336" s="13">
        <v>31</v>
      </c>
      <c r="C336" s="14">
        <f>'RMN-BRP'!B33</f>
        <v>419652.42499999999</v>
      </c>
      <c r="D336" s="9">
        <f>ROUNDDOWN(((('ASIG EXPERIENCIA'!C34)+(((EXPERTO1/44)*B336)*1)/15)+(EXPERTO1FIJO/44)*B336),0)</f>
        <v>123494</v>
      </c>
      <c r="E336" s="9">
        <f>ROUNDDOWN(((('ASIG EXPERIENCIA'!D34)+(((EXPERTO1/44)*B336)*2)/15)+(EXPERTO1FIJO/44)*B336),0)</f>
        <v>153619</v>
      </c>
      <c r="F336" s="9">
        <f>ROUNDDOWN(((('ASIG EXPERIENCIA'!E34)+(((EXPERTO1/44)*B336)*3)/15)+(EXPERTO1FIJO/44)*B336),0)</f>
        <v>183746</v>
      </c>
      <c r="G336" s="9">
        <f>ROUNDDOWN(((('ASIG EXPERIENCIA'!F34)+(((EXPERTO1/44)*B336)*4)/15)+(EXPERTO1FIJO/44)*B336),0)</f>
        <v>213872</v>
      </c>
      <c r="H336" s="9">
        <f>ROUNDDOWN(((('ASIG EXPERIENCIA'!G34)+(((EXPERTO1/44)*B336)*5)/15)+(EXPERTO1FIJO/44)*B336),0)</f>
        <v>243997</v>
      </c>
      <c r="I336" s="9">
        <f>ROUNDDOWN(((('ASIG EXPERIENCIA'!H34)+(((EXPERTO1/44)*B336)*6)/15)+(EXPERTO1FIJO/44)*B336),0)</f>
        <v>274124</v>
      </c>
      <c r="J336" s="9">
        <f>ROUNDDOWN(((('ASIG EXPERIENCIA'!I34)+(((EXPERTO1/44)*B336)*7)/15)+(EXPERTO1FIJO/44)*B336),0)</f>
        <v>304250</v>
      </c>
      <c r="K336" s="9">
        <f>ROUNDDOWN(((('ASIG EXPERIENCIA'!J34)+(((EXPERTO1/44)*B336)*8)/15)+(EXPERTO1FIJO/44)*B336),0)</f>
        <v>334376</v>
      </c>
      <c r="L336" s="9">
        <f>ROUNDDOWN(((('ASIG EXPERIENCIA'!K34)+(((EXPERTO1/44)*B336)*9)/15)+(EXPERTO1FIJO/44)*B336),0)</f>
        <v>364502</v>
      </c>
      <c r="M336" s="9">
        <f>ROUNDDOWN(((('ASIG EXPERIENCIA'!L34)+(((EXPERTO1/44)*B336)*10)/15)+(EXPERTO1FIJO/44)*B336),0)</f>
        <v>394629</v>
      </c>
      <c r="N336" s="9">
        <f>ROUNDDOWN(((('ASIG EXPERIENCIA'!M34)+(((EXPERTO1/44)*B336)*11)/15)+(EXPERTO1FIJO/44)*B336),0)</f>
        <v>424754</v>
      </c>
      <c r="O336" s="9">
        <f>ROUNDDOWN(((('ASIG EXPERIENCIA'!N34)+(((EXPERTO1/44)*B336)*12)/15)+(EXPERTO1FIJO/44)*B336),0)</f>
        <v>454880</v>
      </c>
      <c r="P336" s="9">
        <f>ROUNDDOWN(((('ASIG EXPERIENCIA'!O34)+(((EXPERTO1/44)*B336)*13)/15)+(EXPERTO1FIJO/44)*B336),0)</f>
        <v>485007</v>
      </c>
      <c r="Q336" s="9">
        <f>ROUNDDOWN(((('ASIG EXPERIENCIA'!P34)+(((EXPERTO1/44)*B336)*15)/15)+(EXPERTO1FIJO/44)*B336),0)</f>
        <v>531284</v>
      </c>
      <c r="R336" s="9">
        <f>ROUNDDOWN(((('ASIG EXPERIENCIA'!Q34)+(((EXPERTO1/44)*B336)*15)/15)+(EXPERTO1FIJO/44)*B336),0)</f>
        <v>545259</v>
      </c>
    </row>
    <row r="337" spans="1:18" ht="17.45" customHeight="1" thickBot="1" x14ac:dyDescent="0.3">
      <c r="A337" s="11" t="s">
        <v>11</v>
      </c>
      <c r="B337" s="13">
        <v>32</v>
      </c>
      <c r="C337" s="14">
        <f>'RMN-BRP'!B34</f>
        <v>433189.6</v>
      </c>
      <c r="D337" s="9">
        <f>ROUNDDOWN(((('ASIG EXPERIENCIA'!C35)+(((EXPERTO1/44)*B337)*1)/15)+(EXPERTO1FIJO/44)*B337),0)</f>
        <v>127477</v>
      </c>
      <c r="E337" s="9">
        <f>ROUNDDOWN(((('ASIG EXPERIENCIA'!D35)+(((EXPERTO1/44)*B337)*2)/15)+(EXPERTO1FIJO/44)*B337),0)</f>
        <v>158576</v>
      </c>
      <c r="F337" s="9">
        <f>ROUNDDOWN(((('ASIG EXPERIENCIA'!E35)+(((EXPERTO1/44)*B337)*3)/15)+(EXPERTO1FIJO/44)*B337),0)</f>
        <v>189673</v>
      </c>
      <c r="G337" s="9">
        <f>ROUNDDOWN(((('ASIG EXPERIENCIA'!F35)+(((EXPERTO1/44)*B337)*4)/15)+(EXPERTO1FIJO/44)*B337),0)</f>
        <v>220771</v>
      </c>
      <c r="H337" s="9">
        <f>ROUNDDOWN(((('ASIG EXPERIENCIA'!G35)+(((EXPERTO1/44)*B337)*5)/15)+(EXPERTO1FIJO/44)*B337),0)</f>
        <v>251869</v>
      </c>
      <c r="I337" s="9">
        <f>ROUNDDOWN(((('ASIG EXPERIENCIA'!H35)+(((EXPERTO1/44)*B337)*6)/15)+(EXPERTO1FIJO/44)*B337),0)</f>
        <v>282966</v>
      </c>
      <c r="J337" s="9">
        <f>ROUNDDOWN(((('ASIG EXPERIENCIA'!I35)+(((EXPERTO1/44)*B337)*7)/15)+(EXPERTO1FIJO/44)*B337),0)</f>
        <v>314065</v>
      </c>
      <c r="K337" s="9">
        <f>ROUNDDOWN(((('ASIG EXPERIENCIA'!J35)+(((EXPERTO1/44)*B337)*8)/15)+(EXPERTO1FIJO/44)*B337),0)</f>
        <v>345163</v>
      </c>
      <c r="L337" s="9">
        <f>ROUNDDOWN(((('ASIG EXPERIENCIA'!K35)+(((EXPERTO1/44)*B337)*9)/15)+(EXPERTO1FIJO/44)*B337),0)</f>
        <v>376260</v>
      </c>
      <c r="M337" s="9">
        <f>ROUNDDOWN(((('ASIG EXPERIENCIA'!L35)+(((EXPERTO1/44)*B337)*10)/15)+(EXPERTO1FIJO/44)*B337),0)</f>
        <v>407358</v>
      </c>
      <c r="N337" s="9">
        <f>ROUNDDOWN(((('ASIG EXPERIENCIA'!M35)+(((EXPERTO1/44)*B337)*11)/15)+(EXPERTO1FIJO/44)*B337),0)</f>
        <v>438456</v>
      </c>
      <c r="O337" s="9">
        <f>ROUNDDOWN(((('ASIG EXPERIENCIA'!N35)+(((EXPERTO1/44)*B337)*12)/15)+(EXPERTO1FIJO/44)*B337),0)</f>
        <v>469554</v>
      </c>
      <c r="P337" s="9">
        <f>ROUNDDOWN(((('ASIG EXPERIENCIA'!O35)+(((EXPERTO1/44)*B337)*13)/15)+(EXPERTO1FIJO/44)*B337),0)</f>
        <v>500652</v>
      </c>
      <c r="Q337" s="9">
        <f>ROUNDDOWN(((('ASIG EXPERIENCIA'!P35)+(((EXPERTO1/44)*B337)*15)/15)+(EXPERTO1FIJO/44)*B337),0)</f>
        <v>548422</v>
      </c>
      <c r="R337" s="9">
        <f>ROUNDDOWN(((('ASIG EXPERIENCIA'!Q35)+(((EXPERTO1/44)*B337)*15)/15)+(EXPERTO1FIJO/44)*B337),0)</f>
        <v>562847</v>
      </c>
    </row>
    <row r="338" spans="1:18" ht="17.45" customHeight="1" thickBot="1" x14ac:dyDescent="0.3">
      <c r="A338" s="11" t="s">
        <v>11</v>
      </c>
      <c r="B338" s="13">
        <v>33</v>
      </c>
      <c r="C338" s="14">
        <f>'RMN-BRP'!B35</f>
        <v>446726.77499999997</v>
      </c>
      <c r="D338" s="9">
        <f>ROUNDDOWN(((('ASIG EXPERIENCIA'!C36)+(((EXPERTO1/44)*B338)*1)/15)+(EXPERTO1FIJO/44)*B338),0)</f>
        <v>131461</v>
      </c>
      <c r="E338" s="9">
        <f>ROUNDDOWN(((('ASIG EXPERIENCIA'!D36)+(((EXPERTO1/44)*B338)*2)/15)+(EXPERTO1FIJO/44)*B338),0)</f>
        <v>163531</v>
      </c>
      <c r="F338" s="9">
        <f>ROUNDDOWN(((('ASIG EXPERIENCIA'!E36)+(((EXPERTO1/44)*B338)*3)/15)+(EXPERTO1FIJO/44)*B338),0)</f>
        <v>195600</v>
      </c>
      <c r="G338" s="9">
        <f>ROUNDDOWN(((('ASIG EXPERIENCIA'!F36)+(((EXPERTO1/44)*B338)*4)/15)+(EXPERTO1FIJO/44)*B338),0)</f>
        <v>227670</v>
      </c>
      <c r="H338" s="9">
        <f>ROUNDDOWN(((('ASIG EXPERIENCIA'!G36)+(((EXPERTO1/44)*B338)*5)/15)+(EXPERTO1FIJO/44)*B338),0)</f>
        <v>259740</v>
      </c>
      <c r="I338" s="9">
        <f>ROUNDDOWN(((('ASIG EXPERIENCIA'!H36)+(((EXPERTO1/44)*B338)*6)/15)+(EXPERTO1FIJO/44)*B338),0)</f>
        <v>291810</v>
      </c>
      <c r="J338" s="9">
        <f>ROUNDDOWN(((('ASIG EXPERIENCIA'!I36)+(((EXPERTO1/44)*B338)*7)/15)+(EXPERTO1FIJO/44)*B338),0)</f>
        <v>323879</v>
      </c>
      <c r="K338" s="9">
        <f>ROUNDDOWN(((('ASIG EXPERIENCIA'!J36)+(((EXPERTO1/44)*B338)*8)/15)+(EXPERTO1FIJO/44)*B338),0)</f>
        <v>355949</v>
      </c>
      <c r="L338" s="9">
        <f>ROUNDDOWN(((('ASIG EXPERIENCIA'!K36)+(((EXPERTO1/44)*B338)*9)/15)+(EXPERTO1FIJO/44)*B338),0)</f>
        <v>388019</v>
      </c>
      <c r="M338" s="9">
        <f>ROUNDDOWN(((('ASIG EXPERIENCIA'!L36)+(((EXPERTO1/44)*B338)*10)/15)+(EXPERTO1FIJO/44)*B338),0)</f>
        <v>420088</v>
      </c>
      <c r="N338" s="9">
        <f>ROUNDDOWN(((('ASIG EXPERIENCIA'!M36)+(((EXPERTO1/44)*B338)*11)/15)+(EXPERTO1FIJO/44)*B338),0)</f>
        <v>452158</v>
      </c>
      <c r="O338" s="9">
        <f>ROUNDDOWN(((('ASIG EXPERIENCIA'!N36)+(((EXPERTO1/44)*B338)*12)/15)+(EXPERTO1FIJO/44)*B338),0)</f>
        <v>484228</v>
      </c>
      <c r="P338" s="9">
        <f>ROUNDDOWN(((('ASIG EXPERIENCIA'!O36)+(((EXPERTO1/44)*B338)*13)/15)+(EXPERTO1FIJO/44)*B338),0)</f>
        <v>516297</v>
      </c>
      <c r="Q338" s="9">
        <f>ROUNDDOWN(((('ASIG EXPERIENCIA'!P36)+(((EXPERTO1/44)*B338)*15)/15)+(EXPERTO1FIJO/44)*B338),0)</f>
        <v>565561</v>
      </c>
      <c r="R338" s="9">
        <f>ROUNDDOWN(((('ASIG EXPERIENCIA'!Q36)+(((EXPERTO1/44)*B338)*15)/15)+(EXPERTO1FIJO/44)*B338),0)</f>
        <v>580437</v>
      </c>
    </row>
    <row r="339" spans="1:18" ht="17.45" customHeight="1" thickBot="1" x14ac:dyDescent="0.3">
      <c r="A339" s="11" t="s">
        <v>11</v>
      </c>
      <c r="B339" s="13">
        <v>34</v>
      </c>
      <c r="C339" s="14">
        <f>'RMN-BRP'!B36</f>
        <v>460263.94999999995</v>
      </c>
      <c r="D339" s="9">
        <f>ROUNDDOWN(((('ASIG EXPERIENCIA'!C37)+(((EXPERTO1/44)*B339)*1)/15)+(EXPERTO1FIJO/44)*B339),0)</f>
        <v>135444</v>
      </c>
      <c r="E339" s="9">
        <f>ROUNDDOWN(((('ASIG EXPERIENCIA'!D37)+(((EXPERTO1/44)*B339)*2)/15)+(EXPERTO1FIJO/44)*B339),0)</f>
        <v>168486</v>
      </c>
      <c r="F339" s="9">
        <f>ROUNDDOWN(((('ASIG EXPERIENCIA'!E37)+(((EXPERTO1/44)*B339)*3)/15)+(EXPERTO1FIJO/44)*B339),0)</f>
        <v>201528</v>
      </c>
      <c r="G339" s="9">
        <f>ROUNDDOWN(((('ASIG EXPERIENCIA'!F37)+(((EXPERTO1/44)*B339)*4)/15)+(EXPERTO1FIJO/44)*B339),0)</f>
        <v>234569</v>
      </c>
      <c r="H339" s="9">
        <f>ROUNDDOWN(((('ASIG EXPERIENCIA'!G37)+(((EXPERTO1/44)*B339)*5)/15)+(EXPERTO1FIJO/44)*B339),0)</f>
        <v>267611</v>
      </c>
      <c r="I339" s="9">
        <f>ROUNDDOWN(((('ASIG EXPERIENCIA'!H37)+(((EXPERTO1/44)*B339)*6)/15)+(EXPERTO1FIJO/44)*B339),0)</f>
        <v>300652</v>
      </c>
      <c r="J339" s="9">
        <f>ROUNDDOWN(((('ASIG EXPERIENCIA'!I37)+(((EXPERTO1/44)*B339)*7)/15)+(EXPERTO1FIJO/44)*B339),0)</f>
        <v>333693</v>
      </c>
      <c r="K339" s="9">
        <f>ROUNDDOWN(((('ASIG EXPERIENCIA'!J37)+(((EXPERTO1/44)*B339)*8)/15)+(EXPERTO1FIJO/44)*B339),0)</f>
        <v>366735</v>
      </c>
      <c r="L339" s="9">
        <f>ROUNDDOWN(((('ASIG EXPERIENCIA'!K37)+(((EXPERTO1/44)*B339)*9)/15)+(EXPERTO1FIJO/44)*B339),0)</f>
        <v>399777</v>
      </c>
      <c r="M339" s="9">
        <f>ROUNDDOWN(((('ASIG EXPERIENCIA'!L37)+(((EXPERTO1/44)*B339)*10)/15)+(EXPERTO1FIJO/44)*B339),0)</f>
        <v>432819</v>
      </c>
      <c r="N339" s="9">
        <f>ROUNDDOWN(((('ASIG EXPERIENCIA'!M37)+(((EXPERTO1/44)*B339)*11)/15)+(EXPERTO1FIJO/44)*B339),0)</f>
        <v>465859</v>
      </c>
      <c r="O339" s="9">
        <f>ROUNDDOWN(((('ASIG EXPERIENCIA'!N37)+(((EXPERTO1/44)*B339)*12)/15)+(EXPERTO1FIJO/44)*B339),0)</f>
        <v>498901</v>
      </c>
      <c r="P339" s="9">
        <f>ROUNDDOWN(((('ASIG EXPERIENCIA'!O37)+(((EXPERTO1/44)*B339)*13)/15)+(EXPERTO1FIJO/44)*B339),0)</f>
        <v>531943</v>
      </c>
      <c r="Q339" s="9">
        <f>ROUNDDOWN(((('ASIG EXPERIENCIA'!P37)+(((EXPERTO1/44)*B339)*15)/15)+(EXPERTO1FIJO/44)*B339),0)</f>
        <v>582699</v>
      </c>
      <c r="R339" s="9">
        <f>ROUNDDOWN(((('ASIG EXPERIENCIA'!Q37)+(((EXPERTO1/44)*B339)*15)/15)+(EXPERTO1FIJO/44)*B339),0)</f>
        <v>598025</v>
      </c>
    </row>
    <row r="340" spans="1:18" ht="17.45" customHeight="1" thickBot="1" x14ac:dyDescent="0.3">
      <c r="A340" s="11" t="s">
        <v>11</v>
      </c>
      <c r="B340" s="13">
        <v>35</v>
      </c>
      <c r="C340" s="14">
        <f>'RMN-BRP'!B37</f>
        <v>473801.125</v>
      </c>
      <c r="D340" s="9">
        <f>ROUNDDOWN(((('ASIG EXPERIENCIA'!C38)+(((EXPERTO1/44)*B340)*1)/15)+(EXPERTO1FIJO/44)*B340),0)</f>
        <v>139428</v>
      </c>
      <c r="E340" s="9">
        <f>ROUNDDOWN(((('ASIG EXPERIENCIA'!D38)+(((EXPERTO1/44)*B340)*2)/15)+(EXPERTO1FIJO/44)*B340),0)</f>
        <v>173442</v>
      </c>
      <c r="F340" s="9">
        <f>ROUNDDOWN(((('ASIG EXPERIENCIA'!E38)+(((EXPERTO1/44)*B340)*3)/15)+(EXPERTO1FIJO/44)*B340),0)</f>
        <v>207455</v>
      </c>
      <c r="G340" s="9">
        <f>ROUNDDOWN(((('ASIG EXPERIENCIA'!F38)+(((EXPERTO1/44)*B340)*4)/15)+(EXPERTO1FIJO/44)*B340),0)</f>
        <v>241468</v>
      </c>
      <c r="H340" s="9">
        <f>ROUNDDOWN(((('ASIG EXPERIENCIA'!G38)+(((EXPERTO1/44)*B340)*5)/15)+(EXPERTO1FIJO/44)*B340),0)</f>
        <v>275481</v>
      </c>
      <c r="I340" s="9">
        <f>ROUNDDOWN(((('ASIG EXPERIENCIA'!H38)+(((EXPERTO1/44)*B340)*6)/15)+(EXPERTO1FIJO/44)*B340),0)</f>
        <v>309495</v>
      </c>
      <c r="J340" s="9">
        <f>ROUNDDOWN(((('ASIG EXPERIENCIA'!I38)+(((EXPERTO1/44)*B340)*7)/15)+(EXPERTO1FIJO/44)*B340),0)</f>
        <v>343508</v>
      </c>
      <c r="K340" s="9">
        <f>ROUNDDOWN(((('ASIG EXPERIENCIA'!J38)+(((EXPERTO1/44)*B340)*8)/15)+(EXPERTO1FIJO/44)*B340),0)</f>
        <v>377521</v>
      </c>
      <c r="L340" s="9">
        <f>ROUNDDOWN(((('ASIG EXPERIENCIA'!K38)+(((EXPERTO1/44)*B340)*9)/15)+(EXPERTO1FIJO/44)*B340),0)</f>
        <v>411535</v>
      </c>
      <c r="M340" s="9">
        <f>ROUNDDOWN(((('ASIG EXPERIENCIA'!L38)+(((EXPERTO1/44)*B340)*10)/15)+(EXPERTO1FIJO/44)*B340),0)</f>
        <v>445548</v>
      </c>
      <c r="N340" s="9">
        <f>ROUNDDOWN(((('ASIG EXPERIENCIA'!M38)+(((EXPERTO1/44)*B340)*11)/15)+(EXPERTO1FIJO/44)*B340),0)</f>
        <v>479562</v>
      </c>
      <c r="O340" s="9">
        <f>ROUNDDOWN(((('ASIG EXPERIENCIA'!N38)+(((EXPERTO1/44)*B340)*12)/15)+(EXPERTO1FIJO/44)*B340),0)</f>
        <v>513574</v>
      </c>
      <c r="P340" s="9">
        <f>ROUNDDOWN(((('ASIG EXPERIENCIA'!O38)+(((EXPERTO1/44)*B340)*13)/15)+(EXPERTO1FIJO/44)*B340),0)</f>
        <v>547588</v>
      </c>
      <c r="Q340" s="9">
        <f>ROUNDDOWN(((('ASIG EXPERIENCIA'!P38)+(((EXPERTO1/44)*B340)*15)/15)+(EXPERTO1FIJO/44)*B340),0)</f>
        <v>599837</v>
      </c>
      <c r="R340" s="9">
        <f>ROUNDDOWN(((('ASIG EXPERIENCIA'!Q38)+(((EXPERTO1/44)*B340)*15)/15)+(EXPERTO1FIJO/44)*B340),0)</f>
        <v>615615</v>
      </c>
    </row>
    <row r="341" spans="1:18" ht="17.45" customHeight="1" thickBot="1" x14ac:dyDescent="0.3">
      <c r="A341" s="11" t="s">
        <v>11</v>
      </c>
      <c r="B341" s="13">
        <v>36</v>
      </c>
      <c r="C341" s="14">
        <f>'RMN-BRP'!B38</f>
        <v>487338.3</v>
      </c>
      <c r="D341" s="9">
        <f>ROUNDDOWN(((('ASIG EXPERIENCIA'!C39)+(((EXPERTO1/44)*B341)*1)/15)+(EXPERTO1FIJO/44)*B341),0)</f>
        <v>143412</v>
      </c>
      <c r="E341" s="9">
        <f>ROUNDDOWN(((('ASIG EXPERIENCIA'!D39)+(((EXPERTO1/44)*B341)*2)/15)+(EXPERTO1FIJO/44)*B341),0)</f>
        <v>178397</v>
      </c>
      <c r="F341" s="9">
        <f>ROUNDDOWN(((('ASIG EXPERIENCIA'!E39)+(((EXPERTO1/44)*B341)*3)/15)+(EXPERTO1FIJO/44)*B341),0)</f>
        <v>213382</v>
      </c>
      <c r="G341" s="9">
        <f>ROUNDDOWN(((('ASIG EXPERIENCIA'!F39)+(((EXPERTO1/44)*B341)*4)/15)+(EXPERTO1FIJO/44)*B341),0)</f>
        <v>248368</v>
      </c>
      <c r="H341" s="9">
        <f>ROUNDDOWN(((('ASIG EXPERIENCIA'!G39)+(((EXPERTO1/44)*B341)*5)/15)+(EXPERTO1FIJO/44)*B341),0)</f>
        <v>283352</v>
      </c>
      <c r="I341" s="9">
        <f>ROUNDDOWN(((('ASIG EXPERIENCIA'!H39)+(((EXPERTO1/44)*B341)*6)/15)+(EXPERTO1FIJO/44)*B341),0)</f>
        <v>318337</v>
      </c>
      <c r="J341" s="9">
        <f>ROUNDDOWN(((('ASIG EXPERIENCIA'!I39)+(((EXPERTO1/44)*B341)*7)/15)+(EXPERTO1FIJO/44)*B341),0)</f>
        <v>353323</v>
      </c>
      <c r="K341" s="9">
        <f>ROUNDDOWN(((('ASIG EXPERIENCIA'!J39)+(((EXPERTO1/44)*B341)*8)/15)+(EXPERTO1FIJO/44)*B341),0)</f>
        <v>388308</v>
      </c>
      <c r="L341" s="9">
        <f>ROUNDDOWN(((('ASIG EXPERIENCIA'!K39)+(((EXPERTO1/44)*B341)*9)/15)+(EXPERTO1FIJO/44)*B341),0)</f>
        <v>423293</v>
      </c>
      <c r="M341" s="9">
        <f>ROUNDDOWN(((('ASIG EXPERIENCIA'!L39)+(((EXPERTO1/44)*B341)*10)/15)+(EXPERTO1FIJO/44)*B341),0)</f>
        <v>458278</v>
      </c>
      <c r="N341" s="9">
        <f>ROUNDDOWN(((('ASIG EXPERIENCIA'!M39)+(((EXPERTO1/44)*B341)*11)/15)+(EXPERTO1FIJO/44)*B341),0)</f>
        <v>493263</v>
      </c>
      <c r="O341" s="9">
        <f>ROUNDDOWN(((('ASIG EXPERIENCIA'!N39)+(((EXPERTO1/44)*B341)*12)/15)+(EXPERTO1FIJO/44)*B341),0)</f>
        <v>528249</v>
      </c>
      <c r="P341" s="9">
        <f>ROUNDDOWN(((('ASIG EXPERIENCIA'!O39)+(((EXPERTO1/44)*B341)*13)/15)+(EXPERTO1FIJO/44)*B341),0)</f>
        <v>563234</v>
      </c>
      <c r="Q341" s="9">
        <f>ROUNDDOWN(((('ASIG EXPERIENCIA'!P39)+(((EXPERTO1/44)*B341)*15)/15)+(EXPERTO1FIJO/44)*B341),0)</f>
        <v>616975</v>
      </c>
      <c r="R341" s="9">
        <f>ROUNDDOWN(((('ASIG EXPERIENCIA'!Q39)+(((EXPERTO1/44)*B341)*15)/15)+(EXPERTO1FIJO/44)*B341),0)</f>
        <v>633204</v>
      </c>
    </row>
    <row r="342" spans="1:18" ht="17.45" customHeight="1" thickBot="1" x14ac:dyDescent="0.3">
      <c r="A342" s="11" t="s">
        <v>11</v>
      </c>
      <c r="B342" s="13">
        <v>37</v>
      </c>
      <c r="C342" s="14">
        <f>'RMN-BRP'!B39</f>
        <v>500875.47499999998</v>
      </c>
      <c r="D342" s="9">
        <f>ROUNDDOWN(((('ASIG EXPERIENCIA'!C40)+(((EXPERTO1/44)*B342)*1)/15)+(EXPERTO1FIJO/44)*B342),0)</f>
        <v>147395</v>
      </c>
      <c r="E342" s="9">
        <f>ROUNDDOWN(((('ASIG EXPERIENCIA'!D40)+(((EXPERTO1/44)*B342)*2)/15)+(EXPERTO1FIJO/44)*B342),0)</f>
        <v>183352</v>
      </c>
      <c r="F342" s="9">
        <f>ROUNDDOWN(((('ASIG EXPERIENCIA'!E40)+(((EXPERTO1/44)*B342)*3)/15)+(EXPERTO1FIJO/44)*B342),0)</f>
        <v>219309</v>
      </c>
      <c r="G342" s="9">
        <f>ROUNDDOWN(((('ASIG EXPERIENCIA'!F40)+(((EXPERTO1/44)*B342)*4)/15)+(EXPERTO1FIJO/44)*B342),0)</f>
        <v>255267</v>
      </c>
      <c r="H342" s="9">
        <f>ROUNDDOWN(((('ASIG EXPERIENCIA'!G40)+(((EXPERTO1/44)*B342)*5)/15)+(EXPERTO1FIJO/44)*B342),0)</f>
        <v>291224</v>
      </c>
      <c r="I342" s="9">
        <f>ROUNDDOWN(((('ASIG EXPERIENCIA'!H40)+(((EXPERTO1/44)*B342)*6)/15)+(EXPERTO1FIJO/44)*B342),0)</f>
        <v>327180</v>
      </c>
      <c r="J342" s="9">
        <f>ROUNDDOWN(((('ASIG EXPERIENCIA'!I40)+(((EXPERTO1/44)*B342)*7)/15)+(EXPERTO1FIJO/44)*B342),0)</f>
        <v>363137</v>
      </c>
      <c r="K342" s="9">
        <f>ROUNDDOWN(((('ASIG EXPERIENCIA'!J40)+(((EXPERTO1/44)*B342)*8)/15)+(EXPERTO1FIJO/44)*B342),0)</f>
        <v>399094</v>
      </c>
      <c r="L342" s="9">
        <f>ROUNDDOWN(((('ASIG EXPERIENCIA'!K40)+(((EXPERTO1/44)*B342)*9)/15)+(EXPERTO1FIJO/44)*B342),0)</f>
        <v>435051</v>
      </c>
      <c r="M342" s="9">
        <f>ROUNDDOWN(((('ASIG EXPERIENCIA'!L40)+(((EXPERTO1/44)*B342)*10)/15)+(EXPERTO1FIJO/44)*B342),0)</f>
        <v>471008</v>
      </c>
      <c r="N342" s="9">
        <f>ROUNDDOWN(((('ASIG EXPERIENCIA'!M40)+(((EXPERTO1/44)*B342)*11)/15)+(EXPERTO1FIJO/44)*B342),0)</f>
        <v>506965</v>
      </c>
      <c r="O342" s="9">
        <f>ROUNDDOWN(((('ASIG EXPERIENCIA'!N40)+(((EXPERTO1/44)*B342)*12)/15)+(EXPERTO1FIJO/44)*B342),0)</f>
        <v>542922</v>
      </c>
      <c r="P342" s="9">
        <f>ROUNDDOWN(((('ASIG EXPERIENCIA'!O40)+(((EXPERTO1/44)*B342)*13)/15)+(EXPERTO1FIJO/44)*B342),0)</f>
        <v>578879</v>
      </c>
      <c r="Q342" s="9">
        <f>ROUNDDOWN(((('ASIG EXPERIENCIA'!P40)+(((EXPERTO1/44)*B342)*15)/15)+(EXPERTO1FIJO/44)*B342),0)</f>
        <v>634114</v>
      </c>
      <c r="R342" s="9">
        <f>ROUNDDOWN(((('ASIG EXPERIENCIA'!Q40)+(((EXPERTO1/44)*B342)*15)/15)+(EXPERTO1FIJO/44)*B342),0)</f>
        <v>650793</v>
      </c>
    </row>
    <row r="343" spans="1:18" ht="17.45" customHeight="1" thickBot="1" x14ac:dyDescent="0.3">
      <c r="A343" s="11" t="s">
        <v>11</v>
      </c>
      <c r="B343" s="13">
        <v>38</v>
      </c>
      <c r="C343" s="14">
        <f>'RMN-BRP'!B40</f>
        <v>514412.64999999997</v>
      </c>
      <c r="D343" s="9">
        <f>ROUNDDOWN(((('ASIG EXPERIENCIA'!C41)+(((EXPERTO1/44)*B343)*1)/15)+(EXPERTO1FIJO/44)*B343),0)</f>
        <v>151380</v>
      </c>
      <c r="E343" s="9">
        <f>ROUNDDOWN(((('ASIG EXPERIENCIA'!D41)+(((EXPERTO1/44)*B343)*2)/15)+(EXPERTO1FIJO/44)*B343),0)</f>
        <v>188308</v>
      </c>
      <c r="F343" s="9">
        <f>ROUNDDOWN(((('ASIG EXPERIENCIA'!E41)+(((EXPERTO1/44)*B343)*3)/15)+(EXPERTO1FIJO/44)*B343),0)</f>
        <v>225237</v>
      </c>
      <c r="G343" s="9">
        <f>ROUNDDOWN(((('ASIG EXPERIENCIA'!F41)+(((EXPERTO1/44)*B343)*4)/15)+(EXPERTO1FIJO/44)*B343),0)</f>
        <v>262165</v>
      </c>
      <c r="H343" s="9">
        <f>ROUNDDOWN(((('ASIG EXPERIENCIA'!G41)+(((EXPERTO1/44)*B343)*5)/15)+(EXPERTO1FIJO/44)*B343),0)</f>
        <v>299094</v>
      </c>
      <c r="I343" s="9">
        <f>ROUNDDOWN(((('ASIG EXPERIENCIA'!H41)+(((EXPERTO1/44)*B343)*6)/15)+(EXPERTO1FIJO/44)*B343),0)</f>
        <v>336023</v>
      </c>
      <c r="J343" s="9">
        <f>ROUNDDOWN(((('ASIG EXPERIENCIA'!I41)+(((EXPERTO1/44)*B343)*7)/15)+(EXPERTO1FIJO/44)*B343),0)</f>
        <v>372952</v>
      </c>
      <c r="K343" s="9">
        <f>ROUNDDOWN(((('ASIG EXPERIENCIA'!J41)+(((EXPERTO1/44)*B343)*8)/15)+(EXPERTO1FIJO/44)*B343),0)</f>
        <v>409880</v>
      </c>
      <c r="L343" s="9">
        <f>ROUNDDOWN(((('ASIG EXPERIENCIA'!K41)+(((EXPERTO1/44)*B343)*9)/15)+(EXPERTO1FIJO/44)*B343),0)</f>
        <v>446809</v>
      </c>
      <c r="M343" s="9">
        <f>ROUNDDOWN(((('ASIG EXPERIENCIA'!L41)+(((EXPERTO1/44)*B343)*10)/15)+(EXPERTO1FIJO/44)*B343),0)</f>
        <v>483738</v>
      </c>
      <c r="N343" s="9">
        <f>ROUNDDOWN(((('ASIG EXPERIENCIA'!M41)+(((EXPERTO1/44)*B343)*11)/15)+(EXPERTO1FIJO/44)*B343),0)</f>
        <v>520667</v>
      </c>
      <c r="O343" s="9">
        <f>ROUNDDOWN(((('ASIG EXPERIENCIA'!N41)+(((EXPERTO1/44)*B343)*12)/15)+(EXPERTO1FIJO/44)*B343),0)</f>
        <v>557596</v>
      </c>
      <c r="P343" s="9">
        <f>ROUNDDOWN(((('ASIG EXPERIENCIA'!O41)+(((EXPERTO1/44)*B343)*13)/15)+(EXPERTO1FIJO/44)*B343),0)</f>
        <v>594524</v>
      </c>
      <c r="Q343" s="9">
        <f>ROUNDDOWN(((('ASIG EXPERIENCIA'!P41)+(((EXPERTO1/44)*B343)*15)/15)+(EXPERTO1FIJO/44)*B343),0)</f>
        <v>651252</v>
      </c>
      <c r="R343" s="9">
        <f>ROUNDDOWN(((('ASIG EXPERIENCIA'!Q41)+(((EXPERTO1/44)*B343)*15)/15)+(EXPERTO1FIJO/44)*B343),0)</f>
        <v>668382</v>
      </c>
    </row>
    <row r="344" spans="1:18" ht="17.45" customHeight="1" thickBot="1" x14ac:dyDescent="0.3">
      <c r="A344" s="11" t="s">
        <v>11</v>
      </c>
      <c r="B344" s="13">
        <v>39</v>
      </c>
      <c r="C344" s="14">
        <f>'RMN-BRP'!B41</f>
        <v>527949.82499999995</v>
      </c>
      <c r="D344" s="9">
        <f>ROUNDDOWN(((('ASIG EXPERIENCIA'!C42)+(((EXPERTO1/44)*B344)*1)/15)+(EXPERTO1FIJO/44)*B344),0)</f>
        <v>155363</v>
      </c>
      <c r="E344" s="9">
        <f>ROUNDDOWN(((('ASIG EXPERIENCIA'!D42)+(((EXPERTO1/44)*B344)*2)/15)+(EXPERTO1FIJO/44)*B344),0)</f>
        <v>193264</v>
      </c>
      <c r="F344" s="9">
        <f>ROUNDDOWN(((('ASIG EXPERIENCIA'!E42)+(((EXPERTO1/44)*B344)*3)/15)+(EXPERTO1FIJO/44)*B344),0)</f>
        <v>231164</v>
      </c>
      <c r="G344" s="9">
        <f>ROUNDDOWN(((('ASIG EXPERIENCIA'!F42)+(((EXPERTO1/44)*B344)*4)/15)+(EXPERTO1FIJO/44)*B344),0)</f>
        <v>269064</v>
      </c>
      <c r="H344" s="9">
        <f>ROUNDDOWN(((('ASIG EXPERIENCIA'!G42)+(((EXPERTO1/44)*B344)*5)/15)+(EXPERTO1FIJO/44)*B344),0)</f>
        <v>306965</v>
      </c>
      <c r="I344" s="9">
        <f>ROUNDDOWN(((('ASIG EXPERIENCIA'!H42)+(((EXPERTO1/44)*B344)*6)/15)+(EXPERTO1FIJO/44)*B344),0)</f>
        <v>344866</v>
      </c>
      <c r="J344" s="9">
        <f>ROUNDDOWN(((('ASIG EXPERIENCIA'!I42)+(((EXPERTO1/44)*B344)*7)/15)+(EXPERTO1FIJO/44)*B344),0)</f>
        <v>382767</v>
      </c>
      <c r="K344" s="9">
        <f>ROUNDDOWN(((('ASIG EXPERIENCIA'!J42)+(((EXPERTO1/44)*B344)*8)/15)+(EXPERTO1FIJO/44)*B344),0)</f>
        <v>420667</v>
      </c>
      <c r="L344" s="9">
        <f>ROUNDDOWN(((('ASIG EXPERIENCIA'!K42)+(((EXPERTO1/44)*B344)*9)/15)+(EXPERTO1FIJO/44)*B344),0)</f>
        <v>458567</v>
      </c>
      <c r="M344" s="9">
        <f>ROUNDDOWN(((('ASIG EXPERIENCIA'!L42)+(((EXPERTO1/44)*B344)*10)/15)+(EXPERTO1FIJO/44)*B344),0)</f>
        <v>496468</v>
      </c>
      <c r="N344" s="9">
        <f>ROUNDDOWN(((('ASIG EXPERIENCIA'!M42)+(((EXPERTO1/44)*B344)*11)/15)+(EXPERTO1FIJO/44)*B344),0)</f>
        <v>534368</v>
      </c>
      <c r="O344" s="9">
        <f>ROUNDDOWN(((('ASIG EXPERIENCIA'!N42)+(((EXPERTO1/44)*B344)*12)/15)+(EXPERTO1FIJO/44)*B344),0)</f>
        <v>572269</v>
      </c>
      <c r="P344" s="9">
        <f>ROUNDDOWN(((('ASIG EXPERIENCIA'!O42)+(((EXPERTO1/44)*B344)*13)/15)+(EXPERTO1FIJO/44)*B344),0)</f>
        <v>610170</v>
      </c>
      <c r="Q344" s="9">
        <f>ROUNDDOWN(((('ASIG EXPERIENCIA'!P42)+(((EXPERTO1/44)*B344)*15)/15)+(EXPERTO1FIJO/44)*B344),0)</f>
        <v>668390</v>
      </c>
      <c r="R344" s="9">
        <f>ROUNDDOWN(((('ASIG EXPERIENCIA'!Q42)+(((EXPERTO1/44)*B344)*15)/15)+(EXPERTO1FIJO/44)*B344),0)</f>
        <v>685970</v>
      </c>
    </row>
    <row r="345" spans="1:18" ht="17.45" customHeight="1" thickBot="1" x14ac:dyDescent="0.3">
      <c r="A345" s="11" t="s">
        <v>11</v>
      </c>
      <c r="B345" s="13">
        <v>40</v>
      </c>
      <c r="C345" s="14">
        <f>'RMN-BRP'!B42</f>
        <v>541487</v>
      </c>
      <c r="D345" s="9">
        <f>ROUNDDOWN(((('ASIG EXPERIENCIA'!C43)+(((EXPERTO1/44)*B345)*1)/15)+(EXPERTO1FIJO/44)*B345),0)</f>
        <v>159347</v>
      </c>
      <c r="E345" s="9">
        <f>ROUNDDOWN(((('ASIG EXPERIENCIA'!D43)+(((EXPERTO1/44)*B345)*2)/15)+(EXPERTO1FIJO/44)*B345),0)</f>
        <v>198219</v>
      </c>
      <c r="F345" s="9">
        <f>ROUNDDOWN(((('ASIG EXPERIENCIA'!E43)+(((EXPERTO1/44)*B345)*3)/15)+(EXPERTO1FIJO/44)*B345),0)</f>
        <v>237092</v>
      </c>
      <c r="G345" s="9">
        <f>ROUNDDOWN(((('ASIG EXPERIENCIA'!F43)+(((EXPERTO1/44)*B345)*4)/15)+(EXPERTO1FIJO/44)*B345),0)</f>
        <v>275963</v>
      </c>
      <c r="H345" s="9">
        <f>ROUNDDOWN(((('ASIG EXPERIENCIA'!G43)+(((EXPERTO1/44)*B345)*5)/15)+(EXPERTO1FIJO/44)*B345),0)</f>
        <v>314836</v>
      </c>
      <c r="I345" s="9">
        <f>ROUNDDOWN(((('ASIG EXPERIENCIA'!H43)+(((EXPERTO1/44)*B345)*6)/15)+(EXPERTO1FIJO/44)*B345),0)</f>
        <v>353708</v>
      </c>
      <c r="J345" s="9">
        <f>ROUNDDOWN(((('ASIG EXPERIENCIA'!I43)+(((EXPERTO1/44)*B345)*7)/15)+(EXPERTO1FIJO/44)*B345),0)</f>
        <v>392581</v>
      </c>
      <c r="K345" s="9">
        <f>ROUNDDOWN(((('ASIG EXPERIENCIA'!J43)+(((EXPERTO1/44)*B345)*8)/15)+(EXPERTO1FIJO/44)*B345),0)</f>
        <v>431453</v>
      </c>
      <c r="L345" s="9">
        <f>ROUNDDOWN(((('ASIG EXPERIENCIA'!K43)+(((EXPERTO1/44)*B345)*9)/15)+(EXPERTO1FIJO/44)*B345),0)</f>
        <v>470326</v>
      </c>
      <c r="M345" s="9">
        <f>ROUNDDOWN(((('ASIG EXPERIENCIA'!L43)+(((EXPERTO1/44)*B345)*10)/15)+(EXPERTO1FIJO/44)*B345),0)</f>
        <v>509198</v>
      </c>
      <c r="N345" s="9">
        <f>ROUNDDOWN(((('ASIG EXPERIENCIA'!M43)+(((EXPERTO1/44)*B345)*11)/15)+(EXPERTO1FIJO/44)*B345),0)</f>
        <v>548070</v>
      </c>
      <c r="O345" s="9">
        <f>ROUNDDOWN(((('ASIG EXPERIENCIA'!N43)+(((EXPERTO1/44)*B345)*12)/15)+(EXPERTO1FIJO/44)*B345),0)</f>
        <v>586942</v>
      </c>
      <c r="P345" s="9">
        <f>ROUNDDOWN(((('ASIG EXPERIENCIA'!O43)+(((EXPERTO1/44)*B345)*13)/15)+(EXPERTO1FIJO/44)*B345),0)</f>
        <v>625815</v>
      </c>
      <c r="Q345" s="9">
        <f>ROUNDDOWN(((('ASIG EXPERIENCIA'!P43)+(((EXPERTO1/44)*B345)*15)/15)+(EXPERTO1FIJO/44)*B345),0)</f>
        <v>685528</v>
      </c>
      <c r="R345" s="9">
        <f>ROUNDDOWN(((('ASIG EXPERIENCIA'!Q43)+(((EXPERTO1/44)*B345)*15)/15)+(EXPERTO1FIJO/44)*B345),0)</f>
        <v>703560</v>
      </c>
    </row>
    <row r="346" spans="1:18" ht="17.45" customHeight="1" thickBot="1" x14ac:dyDescent="0.3">
      <c r="A346" s="11" t="s">
        <v>11</v>
      </c>
      <c r="B346" s="13">
        <v>41</v>
      </c>
      <c r="C346" s="14">
        <f>'RMN-BRP'!B43</f>
        <v>555024.17499999993</v>
      </c>
      <c r="D346" s="9">
        <f>ROUNDDOWN(((('ASIG EXPERIENCIA'!C44)+(((EXPERTO1/44)*B346)*1)/15)+(EXPERTO1FIJO/44)*B346),0)</f>
        <v>163330</v>
      </c>
      <c r="E346" s="9">
        <f>ROUNDDOWN(((('ASIG EXPERIENCIA'!D44)+(((EXPERTO1/44)*B346)*2)/15)+(EXPERTO1FIJO/44)*B346),0)</f>
        <v>203175</v>
      </c>
      <c r="F346" s="9">
        <f>ROUNDDOWN(((('ASIG EXPERIENCIA'!E44)+(((EXPERTO1/44)*B346)*3)/15)+(EXPERTO1FIJO/44)*B346),0)</f>
        <v>243019</v>
      </c>
      <c r="G346" s="9">
        <f>ROUNDDOWN(((('ASIG EXPERIENCIA'!F44)+(((EXPERTO1/44)*B346)*4)/15)+(EXPERTO1FIJO/44)*B346),0)</f>
        <v>282863</v>
      </c>
      <c r="H346" s="9">
        <f>ROUNDDOWN(((('ASIG EXPERIENCIA'!G44)+(((EXPERTO1/44)*B346)*5)/15)+(EXPERTO1FIJO/44)*B346),0)</f>
        <v>322708</v>
      </c>
      <c r="I346" s="9">
        <f>ROUNDDOWN(((('ASIG EXPERIENCIA'!H44)+(((EXPERTO1/44)*B346)*6)/15)+(EXPERTO1FIJO/44)*B346),0)</f>
        <v>362551</v>
      </c>
      <c r="J346" s="9">
        <f>ROUNDDOWN(((('ASIG EXPERIENCIA'!I44)+(((EXPERTO1/44)*B346)*7)/15)+(EXPERTO1FIJO/44)*B346),0)</f>
        <v>402395</v>
      </c>
      <c r="K346" s="9">
        <f>ROUNDDOWN(((('ASIG EXPERIENCIA'!J44)+(((EXPERTO1/44)*B346)*8)/15)+(EXPERTO1FIJO/44)*B346),0)</f>
        <v>442239</v>
      </c>
      <c r="L346" s="9">
        <f>ROUNDDOWN(((('ASIG EXPERIENCIA'!K44)+(((EXPERTO1/44)*B346)*9)/15)+(EXPERTO1FIJO/44)*B346),0)</f>
        <v>482084</v>
      </c>
      <c r="M346" s="9">
        <f>ROUNDDOWN(((('ASIG EXPERIENCIA'!L44)+(((EXPERTO1/44)*B346)*10)/15)+(EXPERTO1FIJO/44)*B346),0)</f>
        <v>521928</v>
      </c>
      <c r="N346" s="9">
        <f>ROUNDDOWN(((('ASIG EXPERIENCIA'!M44)+(((EXPERTO1/44)*B346)*11)/15)+(EXPERTO1FIJO/44)*B346),0)</f>
        <v>561772</v>
      </c>
      <c r="O346" s="9">
        <f>ROUNDDOWN(((('ASIG EXPERIENCIA'!N44)+(((EXPERTO1/44)*B346)*12)/15)+(EXPERTO1FIJO/44)*B346),0)</f>
        <v>601617</v>
      </c>
      <c r="P346" s="9">
        <f>ROUNDDOWN(((('ASIG EXPERIENCIA'!O44)+(((EXPERTO1/44)*B346)*13)/15)+(EXPERTO1FIJO/44)*B346),0)</f>
        <v>641461</v>
      </c>
      <c r="Q346" s="9">
        <f>ROUNDDOWN(((('ASIG EXPERIENCIA'!P44)+(((EXPERTO1/44)*B346)*15)/15)+(EXPERTO1FIJO/44)*B346),0)</f>
        <v>702666</v>
      </c>
      <c r="R346" s="9">
        <f>ROUNDDOWN(((('ASIG EXPERIENCIA'!Q44)+(((EXPERTO1/44)*B346)*15)/15)+(EXPERTO1FIJO/44)*B346),0)</f>
        <v>721149</v>
      </c>
    </row>
    <row r="347" spans="1:18" ht="17.45" customHeight="1" thickBot="1" x14ac:dyDescent="0.3">
      <c r="A347" s="11" t="s">
        <v>11</v>
      </c>
      <c r="B347" s="13">
        <v>42</v>
      </c>
      <c r="C347" s="14">
        <f>'RMN-BRP'!B44</f>
        <v>568561.35</v>
      </c>
      <c r="D347" s="9">
        <f>ROUNDDOWN(((('ASIG EXPERIENCIA'!C45)+(((EXPERTO1/44)*B347)*1)/15)+(EXPERTO1FIJO/44)*B347),0)</f>
        <v>167314</v>
      </c>
      <c r="E347" s="9">
        <f>ROUNDDOWN(((('ASIG EXPERIENCIA'!D45)+(((EXPERTO1/44)*B347)*2)/15)+(EXPERTO1FIJO/44)*B347),0)</f>
        <v>208130</v>
      </c>
      <c r="F347" s="9">
        <f>ROUNDDOWN(((('ASIG EXPERIENCIA'!E45)+(((EXPERTO1/44)*B347)*3)/15)+(EXPERTO1FIJO/44)*B347),0)</f>
        <v>248946</v>
      </c>
      <c r="G347" s="9">
        <f>ROUNDDOWN(((('ASIG EXPERIENCIA'!F45)+(((EXPERTO1/44)*B347)*4)/15)+(EXPERTO1FIJO/44)*B347),0)</f>
        <v>289762</v>
      </c>
      <c r="H347" s="9">
        <f>ROUNDDOWN(((('ASIG EXPERIENCIA'!G45)+(((EXPERTO1/44)*B347)*5)/15)+(EXPERTO1FIJO/44)*B347),0)</f>
        <v>330578</v>
      </c>
      <c r="I347" s="9">
        <f>ROUNDDOWN(((('ASIG EXPERIENCIA'!H45)+(((EXPERTO1/44)*B347)*6)/15)+(EXPERTO1FIJO/44)*B347),0)</f>
        <v>371394</v>
      </c>
      <c r="J347" s="9">
        <f>ROUNDDOWN(((('ASIG EXPERIENCIA'!I45)+(((EXPERTO1/44)*B347)*7)/15)+(EXPERTO1FIJO/44)*B347),0)</f>
        <v>412210</v>
      </c>
      <c r="K347" s="9">
        <f>ROUNDDOWN(((('ASIG EXPERIENCIA'!J45)+(((EXPERTO1/44)*B347)*8)/15)+(EXPERTO1FIJO/44)*B347),0)</f>
        <v>453026</v>
      </c>
      <c r="L347" s="9">
        <f>ROUNDDOWN(((('ASIG EXPERIENCIA'!K45)+(((EXPERTO1/44)*B347)*9)/15)+(EXPERTO1FIJO/44)*B347),0)</f>
        <v>493842</v>
      </c>
      <c r="M347" s="9">
        <f>ROUNDDOWN(((('ASIG EXPERIENCIA'!L45)+(((EXPERTO1/44)*B347)*10)/15)+(EXPERTO1FIJO/44)*B347),0)</f>
        <v>534658</v>
      </c>
      <c r="N347" s="9">
        <f>ROUNDDOWN(((('ASIG EXPERIENCIA'!M45)+(((EXPERTO1/44)*B347)*11)/15)+(EXPERTO1FIJO/44)*B347),0)</f>
        <v>575474</v>
      </c>
      <c r="O347" s="9">
        <f>ROUNDDOWN(((('ASIG EXPERIENCIA'!N45)+(((EXPERTO1/44)*B347)*12)/15)+(EXPERTO1FIJO/44)*B347),0)</f>
        <v>616290</v>
      </c>
      <c r="P347" s="9">
        <f>ROUNDDOWN(((('ASIG EXPERIENCIA'!O45)+(((EXPERTO1/44)*B347)*13)/15)+(EXPERTO1FIJO/44)*B347),0)</f>
        <v>657106</v>
      </c>
      <c r="Q347" s="9">
        <f>ROUNDDOWN(((('ASIG EXPERIENCIA'!P45)+(((EXPERTO1/44)*B347)*15)/15)+(EXPERTO1FIJO/44)*B347),0)</f>
        <v>719805</v>
      </c>
      <c r="R347" s="9">
        <f>ROUNDDOWN(((('ASIG EXPERIENCIA'!Q45)+(((EXPERTO1/44)*B347)*15)/15)+(EXPERTO1FIJO/44)*B347),0)</f>
        <v>738738</v>
      </c>
    </row>
    <row r="348" spans="1:18" ht="17.45" customHeight="1" thickBot="1" x14ac:dyDescent="0.3">
      <c r="A348" s="11" t="s">
        <v>11</v>
      </c>
      <c r="B348" s="13">
        <v>43</v>
      </c>
      <c r="C348" s="14">
        <f>'RMN-BRP'!B45</f>
        <v>582098.52500000002</v>
      </c>
      <c r="D348" s="9">
        <f>ROUNDDOWN(((('ASIG EXPERIENCIA'!C46)+(((EXPERTO1/44)*B348)*1)/15)+(EXPERTO1FIJO/44)*B348),0)</f>
        <v>171297</v>
      </c>
      <c r="E348" s="9">
        <f>ROUNDDOWN(((('ASIG EXPERIENCIA'!D46)+(((EXPERTO1/44)*B348)*2)/15)+(EXPERTO1FIJO/44)*B348),0)</f>
        <v>213085</v>
      </c>
      <c r="F348" s="9">
        <f>ROUNDDOWN(((('ASIG EXPERIENCIA'!E46)+(((EXPERTO1/44)*B348)*3)/15)+(EXPERTO1FIJO/44)*B348),0)</f>
        <v>254873</v>
      </c>
      <c r="G348" s="9">
        <f>ROUNDDOWN(((('ASIG EXPERIENCIA'!F46)+(((EXPERTO1/44)*B348)*4)/15)+(EXPERTO1FIJO/44)*B348),0)</f>
        <v>296661</v>
      </c>
      <c r="H348" s="9">
        <f>ROUNDDOWN(((('ASIG EXPERIENCIA'!G46)+(((EXPERTO1/44)*B348)*5)/15)+(EXPERTO1FIJO/44)*B348),0)</f>
        <v>338449</v>
      </c>
      <c r="I348" s="9">
        <f>ROUNDDOWN(((('ASIG EXPERIENCIA'!H46)+(((EXPERTO1/44)*B348)*6)/15)+(EXPERTO1FIJO/44)*B348),0)</f>
        <v>380237</v>
      </c>
      <c r="J348" s="9">
        <f>ROUNDDOWN(((('ASIG EXPERIENCIA'!I46)+(((EXPERTO1/44)*B348)*7)/15)+(EXPERTO1FIJO/44)*B348),0)</f>
        <v>422025</v>
      </c>
      <c r="K348" s="9">
        <f>ROUNDDOWN(((('ASIG EXPERIENCIA'!J46)+(((EXPERTO1/44)*B348)*8)/15)+(EXPERTO1FIJO/44)*B348),0)</f>
        <v>463813</v>
      </c>
      <c r="L348" s="9">
        <f>ROUNDDOWN(((('ASIG EXPERIENCIA'!K46)+(((EXPERTO1/44)*B348)*9)/15)+(EXPERTO1FIJO/44)*B348),0)</f>
        <v>505600</v>
      </c>
      <c r="M348" s="9">
        <f>ROUNDDOWN(((('ASIG EXPERIENCIA'!L46)+(((EXPERTO1/44)*B348)*10)/15)+(EXPERTO1FIJO/44)*B348),0)</f>
        <v>547388</v>
      </c>
      <c r="N348" s="9">
        <f>ROUNDDOWN(((('ASIG EXPERIENCIA'!M46)+(((EXPERTO1/44)*B348)*11)/15)+(EXPERTO1FIJO/44)*B348),0)</f>
        <v>589176</v>
      </c>
      <c r="O348" s="9">
        <f>ROUNDDOWN(((('ASIG EXPERIENCIA'!N46)+(((EXPERTO1/44)*B348)*12)/15)+(EXPERTO1FIJO/44)*B348),0)</f>
        <v>630963</v>
      </c>
      <c r="P348" s="9">
        <f>ROUNDDOWN(((('ASIG EXPERIENCIA'!O46)+(((EXPERTO1/44)*B348)*13)/15)+(EXPERTO1FIJO/44)*B348),0)</f>
        <v>672751</v>
      </c>
      <c r="Q348" s="9">
        <f>ROUNDDOWN(((('ASIG EXPERIENCIA'!P46)+(((EXPERTO1/44)*B348)*15)/15)+(EXPERTO1FIJO/44)*B348),0)</f>
        <v>736943</v>
      </c>
      <c r="R348" s="9">
        <f>ROUNDDOWN(((('ASIG EXPERIENCIA'!Q46)+(((EXPERTO1/44)*B348)*15)/15)+(EXPERTO1FIJO/44)*B348),0)</f>
        <v>756327</v>
      </c>
    </row>
    <row r="349" spans="1:18" ht="17.45" customHeight="1" thickBot="1" x14ac:dyDescent="0.3">
      <c r="A349" s="11" t="s">
        <v>11</v>
      </c>
      <c r="B349" s="15">
        <v>44</v>
      </c>
      <c r="C349" s="16">
        <f>'RMN-BRP'!B46</f>
        <v>595635.69999999995</v>
      </c>
      <c r="D349" s="9">
        <f>ROUNDDOWN(((('ASIG EXPERIENCIA'!C47)+(((EXPERTO1/44)*B349)*1)/15)+(EXPERTO1FIJO/44)*B349),0)</f>
        <v>175281</v>
      </c>
      <c r="E349" s="9">
        <f>ROUNDDOWN(((('ASIG EXPERIENCIA'!D47)+(((EXPERTO1/44)*B349)*2)/15)+(EXPERTO1FIJO/44)*B349),0)</f>
        <v>218041</v>
      </c>
      <c r="F349" s="9">
        <f>ROUNDDOWN(((('ASIG EXPERIENCIA'!E47)+(((EXPERTO1/44)*B349)*3)/15)+(EXPERTO1FIJO/44)*B349),0)</f>
        <v>260800</v>
      </c>
      <c r="G349" s="9">
        <f>ROUNDDOWN(((('ASIG EXPERIENCIA'!F47)+(((EXPERTO1/44)*B349)*4)/15)+(EXPERTO1FIJO/44)*B349),0)</f>
        <v>303560</v>
      </c>
      <c r="H349" s="9">
        <f>ROUNDDOWN(((('ASIG EXPERIENCIA'!G47)+(((EXPERTO1/44)*B349)*5)/15)+(EXPERTO1FIJO/44)*B349),0)</f>
        <v>346320</v>
      </c>
      <c r="I349" s="9">
        <f>ROUNDDOWN(((('ASIG EXPERIENCIA'!H47)+(((EXPERTO1/44)*B349)*6)/15)+(EXPERTO1FIJO/44)*B349),0)</f>
        <v>389079</v>
      </c>
      <c r="J349" s="9">
        <f>ROUNDDOWN(((('ASIG EXPERIENCIA'!I47)+(((EXPERTO1/44)*B349)*7)/15)+(EXPERTO1FIJO/44)*B349),0)</f>
        <v>431839</v>
      </c>
      <c r="K349" s="9">
        <f>ROUNDDOWN(((('ASIG EXPERIENCIA'!J47)+(((EXPERTO1/44)*B349)*8)/15)+(EXPERTO1FIJO/44)*B349),0)</f>
        <v>474599</v>
      </c>
      <c r="L349" s="9">
        <f>ROUNDDOWN(((('ASIG EXPERIENCIA'!K47)+(((EXPERTO1/44)*B349)*9)/15)+(EXPERTO1FIJO/44)*B349),0)</f>
        <v>517358</v>
      </c>
      <c r="M349" s="9">
        <f>ROUNDDOWN(((('ASIG EXPERIENCIA'!L47)+(((EXPERTO1/44)*B349)*10)/15)+(EXPERTO1FIJO/44)*B349),0)</f>
        <v>560118</v>
      </c>
      <c r="N349" s="9">
        <f>ROUNDDOWN(((('ASIG EXPERIENCIA'!M47)+(((EXPERTO1/44)*B349)*11)/15)+(EXPERTO1FIJO/44)*B349),0)</f>
        <v>602878</v>
      </c>
      <c r="O349" s="9">
        <f>ROUNDDOWN(((('ASIG EXPERIENCIA'!N47)+(((EXPERTO1/44)*B349)*12)/15)+(EXPERTO1FIJO/44)*B349),0)</f>
        <v>645637</v>
      </c>
      <c r="P349" s="9">
        <f>ROUNDDOWN(((('ASIG EXPERIENCIA'!O47)+(((EXPERTO1/44)*B349)*13)/15)+(EXPERTO1FIJO/44)*B349),0)</f>
        <v>688397</v>
      </c>
      <c r="Q349" s="9">
        <f>ROUNDDOWN(((('ASIG EXPERIENCIA'!P47)+(((EXPERTO1/44)*B349)*15)/15)+(EXPERTO1FIJO/44)*B349),0)</f>
        <v>754082</v>
      </c>
      <c r="R349" s="9">
        <f>ROUNDDOWN(((('ASIG EXPERIENCIA'!Q47)+(((EXPERTO1/44)*B349)*15)/15)+(EXPERTO1FIJO/44)*B349),0)</f>
        <v>773916</v>
      </c>
    </row>
    <row r="352" spans="1:18" ht="15.75" thickBot="1" x14ac:dyDescent="0.3"/>
    <row r="353" spans="1:18" ht="16.5" thickBot="1" x14ac:dyDescent="0.3">
      <c r="B353" s="5"/>
      <c r="C353" s="5"/>
      <c r="D353" s="146" t="s">
        <v>74</v>
      </c>
      <c r="E353" s="147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</row>
    <row r="354" spans="1:18" ht="15.75" thickBot="1" x14ac:dyDescent="0.3">
      <c r="B354" s="5"/>
      <c r="C354" s="5"/>
      <c r="D354" s="141" t="s">
        <v>5</v>
      </c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3"/>
    </row>
    <row r="355" spans="1:18" ht="16.899999999999999" customHeight="1" thickBot="1" x14ac:dyDescent="0.3">
      <c r="A355" s="26" t="s">
        <v>6</v>
      </c>
      <c r="B355" s="144" t="s">
        <v>0</v>
      </c>
      <c r="C355" s="145"/>
      <c r="D355" s="17">
        <v>1</v>
      </c>
      <c r="E355" s="18">
        <v>2</v>
      </c>
      <c r="F355" s="19">
        <v>3</v>
      </c>
      <c r="G355" s="19">
        <v>4</v>
      </c>
      <c r="H355" s="19">
        <v>5</v>
      </c>
      <c r="I355" s="19">
        <v>6</v>
      </c>
      <c r="J355" s="19">
        <v>7</v>
      </c>
      <c r="K355" s="19">
        <v>8</v>
      </c>
      <c r="L355" s="19">
        <v>9</v>
      </c>
      <c r="M355" s="19">
        <v>10</v>
      </c>
      <c r="N355" s="19">
        <v>11</v>
      </c>
      <c r="O355" s="19">
        <v>12</v>
      </c>
      <c r="P355" s="19">
        <v>13</v>
      </c>
      <c r="Q355" s="19">
        <v>14</v>
      </c>
      <c r="R355" s="20">
        <v>15</v>
      </c>
    </row>
    <row r="356" spans="1:18" ht="16.899999999999999" customHeight="1" thickBot="1" x14ac:dyDescent="0.3">
      <c r="A356" s="11" t="s">
        <v>11</v>
      </c>
      <c r="B356" s="11">
        <v>1</v>
      </c>
      <c r="C356" s="12">
        <f>'RMN-BRP'!E3</f>
        <v>14243.4</v>
      </c>
      <c r="D356" s="9">
        <f>ROUNDDOWN(((('ASIG EXPERIENCIA'!C57)+(((EXPERTO1/44)*B356)*1)/15)+(EXPERTO1FIJO/44)*B356),0)</f>
        <v>4007</v>
      </c>
      <c r="E356" s="9">
        <f>ROUNDDOWN(((('ASIG EXPERIENCIA'!D57)+(((EXPERTO1/44)*B356)*2)/15)+(EXPERTO1FIJO/44)*B356),0)</f>
        <v>5002</v>
      </c>
      <c r="F356" s="9">
        <f>ROUNDDOWN(((('ASIG EXPERIENCIA'!E57)+(((EXPERTO1/44)*B356)*3)/15)+(EXPERTO1FIJO/44)*B356),0)</f>
        <v>5998</v>
      </c>
      <c r="G356" s="9">
        <f>ROUNDDOWN(((('ASIG EXPERIENCIA'!F57)+(((EXPERTO1/44)*B356)*4)/15)+(EXPERTO1FIJO/44)*B356),0)</f>
        <v>6993</v>
      </c>
      <c r="H356" s="9">
        <f>ROUNDDOWN(((('ASIG EXPERIENCIA'!G57)+(((EXPERTO1/44)*B356)*5)/15)+(EXPERTO1FIJO/44)*B356),0)</f>
        <v>7988</v>
      </c>
      <c r="I356" s="9">
        <f>ROUNDDOWN(((('ASIG EXPERIENCIA'!H57)+(((EXPERTO1/44)*B356)*6)/15)+(EXPERTO1FIJO/44)*B356),0)</f>
        <v>8983</v>
      </c>
      <c r="J356" s="9">
        <f>ROUNDDOWN(((('ASIG EXPERIENCIA'!I57)+(((EXPERTO1/44)*B356)*7)/15)+(EXPERTO1FIJO/44)*B356),0)</f>
        <v>9979</v>
      </c>
      <c r="K356" s="9">
        <f>ROUNDDOWN(((('ASIG EXPERIENCIA'!J57)+(((EXPERTO1/44)*B356)*8)/15)+(EXPERTO1FIJO/44)*B356),0)</f>
        <v>10974</v>
      </c>
      <c r="L356" s="9">
        <f>ROUNDDOWN(((('ASIG EXPERIENCIA'!K57)+(((EXPERTO1/44)*B356)*9)/15)+(EXPERTO1FIJO/44)*B356),0)</f>
        <v>11969</v>
      </c>
      <c r="M356" s="9">
        <f>ROUNDDOWN(((('ASIG EXPERIENCIA'!L57)+(((EXPERTO1/44)*B356)*10)/15)+(EXPERTO1FIJO/44)*B356),0)</f>
        <v>12965</v>
      </c>
      <c r="N356" s="9">
        <f>ROUNDDOWN(((('ASIG EXPERIENCIA'!M57)+(((EXPERTO1/44)*B356)*11)/15)+(EXPERTO1FIJO/44)*B356),0)</f>
        <v>13960</v>
      </c>
      <c r="O356" s="9">
        <f>ROUNDDOWN(((('ASIG EXPERIENCIA'!N57)+(((EXPERTO1/44)*B356)*12)/15)+(EXPERTO1FIJO/44)*B356),0)</f>
        <v>14955</v>
      </c>
      <c r="P356" s="9">
        <f>ROUNDDOWN(((('ASIG EXPERIENCIA'!O57)+(((EXPERTO1/44)*B356)*13)/15)+(EXPERTO1FIJO/44)*B356),0)</f>
        <v>15951</v>
      </c>
      <c r="Q356" s="9">
        <f>ROUNDDOWN(((('ASIG EXPERIENCIA'!P57)+(((EXPERTO1/44)*B356)*14)/15)+(EXPERTO1FIJO/44)*B356),0)</f>
        <v>16946</v>
      </c>
      <c r="R356" s="9">
        <f>ROUNDDOWN(((('ASIG EXPERIENCIA'!Q57)+(((EXPERTO1/44)*B356)*15)/15)+(EXPERTO1FIJO/44)*B356),0)</f>
        <v>17941</v>
      </c>
    </row>
    <row r="357" spans="1:18" ht="16.899999999999999" customHeight="1" thickBot="1" x14ac:dyDescent="0.3">
      <c r="A357" s="11" t="s">
        <v>11</v>
      </c>
      <c r="B357" s="13">
        <v>2</v>
      </c>
      <c r="C357" s="14">
        <f>'RMN-BRP'!E4</f>
        <v>28486.799999999999</v>
      </c>
      <c r="D357" s="9">
        <f>ROUNDDOWN(((('ASIG EXPERIENCIA'!C58)+(((EXPERTO1/44)*B357)*1)/15)+(EXPERTO1FIJO/44)*B357),0)</f>
        <v>8014</v>
      </c>
      <c r="E357" s="9">
        <f>ROUNDDOWN(((('ASIG EXPERIENCIA'!D58)+(((EXPERTO1/44)*B357)*2)/15)+(EXPERTO1FIJO/44)*B357),0)</f>
        <v>10005</v>
      </c>
      <c r="F357" s="9">
        <f>ROUNDDOWN(((('ASIG EXPERIENCIA'!E58)+(((EXPERTO1/44)*B357)*3)/15)+(EXPERTO1FIJO/44)*B357),0)</f>
        <v>11996</v>
      </c>
      <c r="G357" s="9">
        <f>ROUNDDOWN(((('ASIG EXPERIENCIA'!F58)+(((EXPERTO1/44)*B357)*4)/15)+(EXPERTO1FIJO/44)*B357),0)</f>
        <v>13986</v>
      </c>
      <c r="H357" s="9">
        <f>ROUNDDOWN(((('ASIG EXPERIENCIA'!G58)+(((EXPERTO1/44)*B357)*5)/15)+(EXPERTO1FIJO/44)*B357),0)</f>
        <v>15977</v>
      </c>
      <c r="I357" s="9">
        <f>ROUNDDOWN(((('ASIG EXPERIENCIA'!H58)+(((EXPERTO1/44)*B357)*6)/15)+(EXPERTO1FIJO/44)*B357),0)</f>
        <v>17967</v>
      </c>
      <c r="J357" s="9">
        <f>ROUNDDOWN(((('ASIG EXPERIENCIA'!I58)+(((EXPERTO1/44)*B357)*7)/15)+(EXPERTO1FIJO/44)*B357),0)</f>
        <v>19958</v>
      </c>
      <c r="K357" s="9">
        <f>ROUNDDOWN(((('ASIG EXPERIENCIA'!J58)+(((EXPERTO1/44)*B357)*8)/15)+(EXPERTO1FIJO/44)*B357),0)</f>
        <v>21949</v>
      </c>
      <c r="L357" s="9">
        <f>ROUNDDOWN(((('ASIG EXPERIENCIA'!K58)+(((EXPERTO1/44)*B357)*9)/15)+(EXPERTO1FIJO/44)*B357),0)</f>
        <v>23939</v>
      </c>
      <c r="M357" s="9">
        <f>ROUNDDOWN(((('ASIG EXPERIENCIA'!L58)+(((EXPERTO1/44)*B357)*10)/15)+(EXPERTO1FIJO/44)*B357),0)</f>
        <v>25930</v>
      </c>
      <c r="N357" s="9">
        <f>ROUNDDOWN(((('ASIG EXPERIENCIA'!M58)+(((EXPERTO1/44)*B357)*11)/15)+(EXPERTO1FIJO/44)*B357),0)</f>
        <v>27920</v>
      </c>
      <c r="O357" s="9">
        <f>ROUNDDOWN(((('ASIG EXPERIENCIA'!N58)+(((EXPERTO1/44)*B357)*12)/15)+(EXPERTO1FIJO/44)*B357),0)</f>
        <v>29911</v>
      </c>
      <c r="P357" s="9">
        <f>ROUNDDOWN(((('ASIG EXPERIENCIA'!O58)+(((EXPERTO1/44)*B357)*13)/15)+(EXPERTO1FIJO/44)*B357),0)</f>
        <v>31902</v>
      </c>
      <c r="Q357" s="9">
        <f>ROUNDDOWN(((('ASIG EXPERIENCIA'!P58)+(((EXPERTO1/44)*B357)*14)/15)+(EXPERTO1FIJO/44)*B357),0)</f>
        <v>33892</v>
      </c>
      <c r="R357" s="9">
        <f>ROUNDDOWN(((('ASIG EXPERIENCIA'!Q58)+(((EXPERTO1/44)*B357)*15)/15)+(EXPERTO1FIJO/44)*B357),0)</f>
        <v>35883</v>
      </c>
    </row>
    <row r="358" spans="1:18" ht="16.899999999999999" customHeight="1" thickBot="1" x14ac:dyDescent="0.3">
      <c r="A358" s="11" t="s">
        <v>11</v>
      </c>
      <c r="B358" s="13">
        <v>3</v>
      </c>
      <c r="C358" s="14">
        <f>'RMN-BRP'!E5</f>
        <v>42730.2</v>
      </c>
      <c r="D358" s="9">
        <f>ROUNDDOWN(((('ASIG EXPERIENCIA'!C59)+(((EXPERTO1/44)*B358)*1)/15)+(EXPERTO1FIJO/44)*B358),0)</f>
        <v>12022</v>
      </c>
      <c r="E358" s="9">
        <f>ROUNDDOWN(((('ASIG EXPERIENCIA'!D59)+(((EXPERTO1/44)*B358)*2)/15)+(EXPERTO1FIJO/44)*B358),0)</f>
        <v>15008</v>
      </c>
      <c r="F358" s="9">
        <f>ROUNDDOWN(((('ASIG EXPERIENCIA'!E59)+(((EXPERTO1/44)*B358)*3)/15)+(EXPERTO1FIJO/44)*B358),0)</f>
        <v>17994</v>
      </c>
      <c r="G358" s="9">
        <f>ROUNDDOWN(((('ASIG EXPERIENCIA'!F59)+(((EXPERTO1/44)*B358)*4)/15)+(EXPERTO1FIJO/44)*B358),0)</f>
        <v>20980</v>
      </c>
      <c r="H358" s="9">
        <f>ROUNDDOWN(((('ASIG EXPERIENCIA'!G59)+(((EXPERTO1/44)*B358)*5)/15)+(EXPERTO1FIJO/44)*B358),0)</f>
        <v>23965</v>
      </c>
      <c r="I358" s="9">
        <f>ROUNDDOWN(((('ASIG EXPERIENCIA'!H59)+(((EXPERTO1/44)*B358)*6)/15)+(EXPERTO1FIJO/44)*B358),0)</f>
        <v>26951</v>
      </c>
      <c r="J358" s="9">
        <f>ROUNDDOWN(((('ASIG EXPERIENCIA'!I59)+(((EXPERTO1/44)*B358)*7)/15)+(EXPERTO1FIJO/44)*B358),0)</f>
        <v>29937</v>
      </c>
      <c r="K358" s="9">
        <f>ROUNDDOWN(((('ASIG EXPERIENCIA'!J59)+(((EXPERTO1/44)*B358)*8)/15)+(EXPERTO1FIJO/44)*B358),0)</f>
        <v>32923</v>
      </c>
      <c r="L358" s="9">
        <f>ROUNDDOWN(((('ASIG EXPERIENCIA'!K59)+(((EXPERTO1/44)*B358)*9)/15)+(EXPERTO1FIJO/44)*B358),0)</f>
        <v>35909</v>
      </c>
      <c r="M358" s="9">
        <f>ROUNDDOWN(((('ASIG EXPERIENCIA'!L59)+(((EXPERTO1/44)*B358)*10)/15)+(EXPERTO1FIJO/44)*B358),0)</f>
        <v>38895</v>
      </c>
      <c r="N358" s="9">
        <f>ROUNDDOWN(((('ASIG EXPERIENCIA'!M59)+(((EXPERTO1/44)*B358)*11)/15)+(EXPERTO1FIJO/44)*B358),0)</f>
        <v>41882</v>
      </c>
      <c r="O358" s="9">
        <f>ROUNDDOWN(((('ASIG EXPERIENCIA'!N59)+(((EXPERTO1/44)*B358)*12)/15)+(EXPERTO1FIJO/44)*B358),0)</f>
        <v>44868</v>
      </c>
      <c r="P358" s="9">
        <f>ROUNDDOWN(((('ASIG EXPERIENCIA'!O59)+(((EXPERTO1/44)*B358)*13)/15)+(EXPERTO1FIJO/44)*B358),0)</f>
        <v>47854</v>
      </c>
      <c r="Q358" s="9">
        <f>ROUNDDOWN(((('ASIG EXPERIENCIA'!P59)+(((EXPERTO1/44)*B358)*14)/15)+(EXPERTO1FIJO/44)*B358),0)</f>
        <v>50840</v>
      </c>
      <c r="R358" s="9">
        <f>ROUNDDOWN(((('ASIG EXPERIENCIA'!Q59)+(((EXPERTO1/44)*B358)*15)/15)+(EXPERTO1FIJO/44)*B358),0)</f>
        <v>53826</v>
      </c>
    </row>
    <row r="359" spans="1:18" ht="16.899999999999999" customHeight="1" thickBot="1" x14ac:dyDescent="0.3">
      <c r="A359" s="11" t="s">
        <v>11</v>
      </c>
      <c r="B359" s="13">
        <v>4</v>
      </c>
      <c r="C359" s="14">
        <f>'RMN-BRP'!E6</f>
        <v>56973.599999999999</v>
      </c>
      <c r="D359" s="9">
        <f>ROUNDDOWN(((('ASIG EXPERIENCIA'!C60)+(((EXPERTO1/44)*B359)*1)/15)+(EXPERTO1FIJO/44)*B359),0)</f>
        <v>16029</v>
      </c>
      <c r="E359" s="9">
        <f>ROUNDDOWN(((('ASIG EXPERIENCIA'!D60)+(((EXPERTO1/44)*B359)*2)/15)+(EXPERTO1FIJO/44)*B359),0)</f>
        <v>20010</v>
      </c>
      <c r="F359" s="9">
        <f>ROUNDDOWN(((('ASIG EXPERIENCIA'!E60)+(((EXPERTO1/44)*B359)*3)/15)+(EXPERTO1FIJO/44)*B359),0)</f>
        <v>23992</v>
      </c>
      <c r="G359" s="9">
        <f>ROUNDDOWN(((('ASIG EXPERIENCIA'!F60)+(((EXPERTO1/44)*B359)*4)/15)+(EXPERTO1FIJO/44)*B359),0)</f>
        <v>27973</v>
      </c>
      <c r="H359" s="9">
        <f>ROUNDDOWN(((('ASIG EXPERIENCIA'!G60)+(((EXPERTO1/44)*B359)*5)/15)+(EXPERTO1FIJO/44)*B359),0)</f>
        <v>31954</v>
      </c>
      <c r="I359" s="9">
        <f>ROUNDDOWN(((('ASIG EXPERIENCIA'!H60)+(((EXPERTO1/44)*B359)*6)/15)+(EXPERTO1FIJO/44)*B359),0)</f>
        <v>35935</v>
      </c>
      <c r="J359" s="9">
        <f>ROUNDDOWN(((('ASIG EXPERIENCIA'!I60)+(((EXPERTO1/44)*B359)*7)/15)+(EXPERTO1FIJO/44)*B359),0)</f>
        <v>39918</v>
      </c>
      <c r="K359" s="9">
        <f>ROUNDDOWN(((('ASIG EXPERIENCIA'!J60)+(((EXPERTO1/44)*B359)*8)/15)+(EXPERTO1FIJO/44)*B359),0)</f>
        <v>43899</v>
      </c>
      <c r="L359" s="9">
        <f>ROUNDDOWN(((('ASIG EXPERIENCIA'!K60)+(((EXPERTO1/44)*B359)*9)/15)+(EXPERTO1FIJO/44)*B359),0)</f>
        <v>47880</v>
      </c>
      <c r="M359" s="9">
        <f>ROUNDDOWN(((('ASIG EXPERIENCIA'!L60)+(((EXPERTO1/44)*B359)*10)/15)+(EXPERTO1FIJO/44)*B359),0)</f>
        <v>51861</v>
      </c>
      <c r="N359" s="9">
        <f>ROUNDDOWN(((('ASIG EXPERIENCIA'!M60)+(((EXPERTO1/44)*B359)*11)/15)+(EXPERTO1FIJO/44)*B359),0)</f>
        <v>55842</v>
      </c>
      <c r="O359" s="9">
        <f>ROUNDDOWN(((('ASIG EXPERIENCIA'!N60)+(((EXPERTO1/44)*B359)*12)/15)+(EXPERTO1FIJO/44)*B359),0)</f>
        <v>59824</v>
      </c>
      <c r="P359" s="9">
        <f>ROUNDDOWN(((('ASIG EXPERIENCIA'!O60)+(((EXPERTO1/44)*B359)*13)/15)+(EXPERTO1FIJO/44)*B359),0)</f>
        <v>63805</v>
      </c>
      <c r="Q359" s="9">
        <f>ROUNDDOWN(((('ASIG EXPERIENCIA'!P60)+(((EXPERTO1/44)*B359)*14)/15)+(EXPERTO1FIJO/44)*B359),0)</f>
        <v>67786</v>
      </c>
      <c r="R359" s="9">
        <f>ROUNDDOWN(((('ASIG EXPERIENCIA'!Q60)+(((EXPERTO1/44)*B359)*15)/15)+(EXPERTO1FIJO/44)*B359),0)</f>
        <v>71767</v>
      </c>
    </row>
    <row r="360" spans="1:18" ht="16.899999999999999" customHeight="1" thickBot="1" x14ac:dyDescent="0.3">
      <c r="A360" s="11" t="s">
        <v>11</v>
      </c>
      <c r="B360" s="13">
        <v>5</v>
      </c>
      <c r="C360" s="14">
        <f>'RMN-BRP'!E7</f>
        <v>71217</v>
      </c>
      <c r="D360" s="9">
        <f>ROUNDDOWN(((('ASIG EXPERIENCIA'!C61)+(((EXPERTO1/44)*B360)*1)/15)+(EXPERTO1FIJO/44)*B360),0)</f>
        <v>20037</v>
      </c>
      <c r="E360" s="9">
        <f>ROUNDDOWN(((('ASIG EXPERIENCIA'!D61)+(((EXPERTO1/44)*B360)*2)/15)+(EXPERTO1FIJO/44)*B360),0)</f>
        <v>25013</v>
      </c>
      <c r="F360" s="9">
        <f>ROUNDDOWN(((('ASIG EXPERIENCIA'!E61)+(((EXPERTO1/44)*B360)*3)/15)+(EXPERTO1FIJO/44)*B360),0)</f>
        <v>29990</v>
      </c>
      <c r="G360" s="9">
        <f>ROUNDDOWN(((('ASIG EXPERIENCIA'!F61)+(((EXPERTO1/44)*B360)*4)/15)+(EXPERTO1FIJO/44)*B360),0)</f>
        <v>34966</v>
      </c>
      <c r="H360" s="9">
        <f>ROUNDDOWN(((('ASIG EXPERIENCIA'!G61)+(((EXPERTO1/44)*B360)*5)/15)+(EXPERTO1FIJO/44)*B360),0)</f>
        <v>39944</v>
      </c>
      <c r="I360" s="9">
        <f>ROUNDDOWN(((('ASIG EXPERIENCIA'!H61)+(((EXPERTO1/44)*B360)*6)/15)+(EXPERTO1FIJO/44)*B360),0)</f>
        <v>44920</v>
      </c>
      <c r="J360" s="9">
        <f>ROUNDDOWN(((('ASIG EXPERIENCIA'!I61)+(((EXPERTO1/44)*B360)*7)/15)+(EXPERTO1FIJO/44)*B360),0)</f>
        <v>49897</v>
      </c>
      <c r="K360" s="9">
        <f>ROUNDDOWN(((('ASIG EXPERIENCIA'!J61)+(((EXPERTO1/44)*B360)*8)/15)+(EXPERTO1FIJO/44)*B360),0)</f>
        <v>54873</v>
      </c>
      <c r="L360" s="9">
        <f>ROUNDDOWN(((('ASIG EXPERIENCIA'!K61)+(((EXPERTO1/44)*B360)*9)/15)+(EXPERTO1FIJO/44)*B360),0)</f>
        <v>59850</v>
      </c>
      <c r="M360" s="9">
        <f>ROUNDDOWN(((('ASIG EXPERIENCIA'!L61)+(((EXPERTO1/44)*B360)*10)/15)+(EXPERTO1FIJO/44)*B360),0)</f>
        <v>64826</v>
      </c>
      <c r="N360" s="9">
        <f>ROUNDDOWN(((('ASIG EXPERIENCIA'!M61)+(((EXPERTO1/44)*B360)*11)/15)+(EXPERTO1FIJO/44)*B360),0)</f>
        <v>69803</v>
      </c>
      <c r="O360" s="9">
        <f>ROUNDDOWN(((('ASIG EXPERIENCIA'!N61)+(((EXPERTO1/44)*B360)*12)/15)+(EXPERTO1FIJO/44)*B360),0)</f>
        <v>74779</v>
      </c>
      <c r="P360" s="9">
        <f>ROUNDDOWN(((('ASIG EXPERIENCIA'!O61)+(((EXPERTO1/44)*B360)*13)/15)+(EXPERTO1FIJO/44)*B360),0)</f>
        <v>79756</v>
      </c>
      <c r="Q360" s="9">
        <f>ROUNDDOWN(((('ASIG EXPERIENCIA'!P61)+(((EXPERTO1/44)*B360)*14)/15)+(EXPERTO1FIJO/44)*B360),0)</f>
        <v>84733</v>
      </c>
      <c r="R360" s="9">
        <f>ROUNDDOWN(((('ASIG EXPERIENCIA'!Q61)+(((EXPERTO1/44)*B360)*15)/15)+(EXPERTO1FIJO/44)*B360),0)</f>
        <v>89710</v>
      </c>
    </row>
    <row r="361" spans="1:18" ht="16.899999999999999" customHeight="1" thickBot="1" x14ac:dyDescent="0.3">
      <c r="A361" s="11" t="s">
        <v>11</v>
      </c>
      <c r="B361" s="13">
        <v>6</v>
      </c>
      <c r="C361" s="14">
        <f>'RMN-BRP'!E8</f>
        <v>85460.4</v>
      </c>
      <c r="D361" s="9">
        <f>ROUNDDOWN(((('ASIG EXPERIENCIA'!C62)+(((EXPERTO1/44)*B361)*1)/15)+(EXPERTO1FIJO/44)*B361),0)</f>
        <v>24044</v>
      </c>
      <c r="E361" s="9">
        <f>ROUNDDOWN(((('ASIG EXPERIENCIA'!D62)+(((EXPERTO1/44)*B361)*2)/15)+(EXPERTO1FIJO/44)*B361),0)</f>
        <v>30016</v>
      </c>
      <c r="F361" s="9">
        <f>ROUNDDOWN(((('ASIG EXPERIENCIA'!E62)+(((EXPERTO1/44)*B361)*3)/15)+(EXPERTO1FIJO/44)*B361),0)</f>
        <v>35989</v>
      </c>
      <c r="G361" s="9">
        <f>ROUNDDOWN(((('ASIG EXPERIENCIA'!F62)+(((EXPERTO1/44)*B361)*4)/15)+(EXPERTO1FIJO/44)*B361),0)</f>
        <v>41961</v>
      </c>
      <c r="H361" s="9">
        <f>ROUNDDOWN(((('ASIG EXPERIENCIA'!G62)+(((EXPERTO1/44)*B361)*5)/15)+(EXPERTO1FIJO/44)*B361),0)</f>
        <v>47932</v>
      </c>
      <c r="I361" s="9">
        <f>ROUNDDOWN(((('ASIG EXPERIENCIA'!H62)+(((EXPERTO1/44)*B361)*6)/15)+(EXPERTO1FIJO/44)*B361),0)</f>
        <v>53904</v>
      </c>
      <c r="J361" s="9">
        <f>ROUNDDOWN(((('ASIG EXPERIENCIA'!I62)+(((EXPERTO1/44)*B361)*7)/15)+(EXPERTO1FIJO/44)*B361),0)</f>
        <v>59876</v>
      </c>
      <c r="K361" s="9">
        <f>ROUNDDOWN(((('ASIG EXPERIENCIA'!J62)+(((EXPERTO1/44)*B361)*8)/15)+(EXPERTO1FIJO/44)*B361),0)</f>
        <v>65848</v>
      </c>
      <c r="L361" s="9">
        <f>ROUNDDOWN(((('ASIG EXPERIENCIA'!K62)+(((EXPERTO1/44)*B361)*9)/15)+(EXPERTO1FIJO/44)*B361),0)</f>
        <v>71820</v>
      </c>
      <c r="M361" s="9">
        <f>ROUNDDOWN(((('ASIG EXPERIENCIA'!L62)+(((EXPERTO1/44)*B361)*10)/15)+(EXPERTO1FIJO/44)*B361),0)</f>
        <v>77792</v>
      </c>
      <c r="N361" s="9">
        <f>ROUNDDOWN(((('ASIG EXPERIENCIA'!M62)+(((EXPERTO1/44)*B361)*11)/15)+(EXPERTO1FIJO/44)*B361),0)</f>
        <v>83764</v>
      </c>
      <c r="O361" s="9">
        <f>ROUNDDOWN(((('ASIG EXPERIENCIA'!N62)+(((EXPERTO1/44)*B361)*12)/15)+(EXPERTO1FIJO/44)*B361),0)</f>
        <v>89736</v>
      </c>
      <c r="P361" s="9">
        <f>ROUNDDOWN(((('ASIG EXPERIENCIA'!O62)+(((EXPERTO1/44)*B361)*13)/15)+(EXPERTO1FIJO/44)*B361),0)</f>
        <v>95708</v>
      </c>
      <c r="Q361" s="9">
        <f>ROUNDDOWN(((('ASIG EXPERIENCIA'!P62)+(((EXPERTO1/44)*B361)*14)/15)+(EXPERTO1FIJO/44)*B361),0)</f>
        <v>101680</v>
      </c>
      <c r="R361" s="9">
        <f>ROUNDDOWN(((('ASIG EXPERIENCIA'!Q62)+(((EXPERTO1/44)*B361)*15)/15)+(EXPERTO1FIJO/44)*B361),0)</f>
        <v>107652</v>
      </c>
    </row>
    <row r="362" spans="1:18" ht="16.899999999999999" customHeight="1" thickBot="1" x14ac:dyDescent="0.3">
      <c r="A362" s="11" t="s">
        <v>11</v>
      </c>
      <c r="B362" s="13">
        <v>7</v>
      </c>
      <c r="C362" s="14">
        <f>'RMN-BRP'!E9</f>
        <v>99703.8</v>
      </c>
      <c r="D362" s="9">
        <f>ROUNDDOWN(((('ASIG EXPERIENCIA'!C63)+(((EXPERTO1/44)*B362)*1)/15)+(EXPERTO1FIJO/44)*B362),0)</f>
        <v>28051</v>
      </c>
      <c r="E362" s="9">
        <f>ROUNDDOWN(((('ASIG EXPERIENCIA'!D63)+(((EXPERTO1/44)*B362)*2)/15)+(EXPERTO1FIJO/44)*B362),0)</f>
        <v>35020</v>
      </c>
      <c r="F362" s="9">
        <f>ROUNDDOWN(((('ASIG EXPERIENCIA'!E63)+(((EXPERTO1/44)*B362)*3)/15)+(EXPERTO1FIJO/44)*B362),0)</f>
        <v>41987</v>
      </c>
      <c r="G362" s="9">
        <f>ROUNDDOWN(((('ASIG EXPERIENCIA'!F63)+(((EXPERTO1/44)*B362)*4)/15)+(EXPERTO1FIJO/44)*B362),0)</f>
        <v>48954</v>
      </c>
      <c r="H362" s="9">
        <f>ROUNDDOWN(((('ASIG EXPERIENCIA'!G63)+(((EXPERTO1/44)*B362)*5)/15)+(EXPERTO1FIJO/44)*B362),0)</f>
        <v>55921</v>
      </c>
      <c r="I362" s="9">
        <f>ROUNDDOWN(((('ASIG EXPERIENCIA'!H63)+(((EXPERTO1/44)*B362)*6)/15)+(EXPERTO1FIJO/44)*B362),0)</f>
        <v>62888</v>
      </c>
      <c r="J362" s="9">
        <f>ROUNDDOWN(((('ASIG EXPERIENCIA'!I63)+(((EXPERTO1/44)*B362)*7)/15)+(EXPERTO1FIJO/44)*B362),0)</f>
        <v>69855</v>
      </c>
      <c r="K362" s="9">
        <f>ROUNDDOWN(((('ASIG EXPERIENCIA'!J63)+(((EXPERTO1/44)*B362)*8)/15)+(EXPERTO1FIJO/44)*B362),0)</f>
        <v>76822</v>
      </c>
      <c r="L362" s="9">
        <f>ROUNDDOWN(((('ASIG EXPERIENCIA'!K63)+(((EXPERTO1/44)*B362)*9)/15)+(EXPERTO1FIJO/44)*B362),0)</f>
        <v>83791</v>
      </c>
      <c r="M362" s="9">
        <f>ROUNDDOWN(((('ASIG EXPERIENCIA'!L63)+(((EXPERTO1/44)*B362)*10)/15)+(EXPERTO1FIJO/44)*B362),0)</f>
        <v>90758</v>
      </c>
      <c r="N362" s="9">
        <f>ROUNDDOWN(((('ASIG EXPERIENCIA'!M63)+(((EXPERTO1/44)*B362)*11)/15)+(EXPERTO1FIJO/44)*B362),0)</f>
        <v>97725</v>
      </c>
      <c r="O362" s="9">
        <f>ROUNDDOWN(((('ASIG EXPERIENCIA'!N63)+(((EXPERTO1/44)*B362)*12)/15)+(EXPERTO1FIJO/44)*B362),0)</f>
        <v>104692</v>
      </c>
      <c r="P362" s="9">
        <f>ROUNDDOWN(((('ASIG EXPERIENCIA'!O63)+(((EXPERTO1/44)*B362)*13)/15)+(EXPERTO1FIJO/44)*B362),0)</f>
        <v>111659</v>
      </c>
      <c r="Q362" s="9">
        <f>ROUNDDOWN(((('ASIG EXPERIENCIA'!P63)+(((EXPERTO1/44)*B362)*14)/15)+(EXPERTO1FIJO/44)*B362),0)</f>
        <v>118626</v>
      </c>
      <c r="R362" s="9">
        <f>ROUNDDOWN(((('ASIG EXPERIENCIA'!Q63)+(((EXPERTO1/44)*B362)*15)/15)+(EXPERTO1FIJO/44)*B362),0)</f>
        <v>125594</v>
      </c>
    </row>
    <row r="363" spans="1:18" ht="16.899999999999999" customHeight="1" thickBot="1" x14ac:dyDescent="0.3">
      <c r="A363" s="11" t="s">
        <v>11</v>
      </c>
      <c r="B363" s="13">
        <v>8</v>
      </c>
      <c r="C363" s="14">
        <f>'RMN-BRP'!E10</f>
        <v>113947.2</v>
      </c>
      <c r="D363" s="9">
        <f>ROUNDDOWN(((('ASIG EXPERIENCIA'!C64)+(((EXPERTO1/44)*B363)*1)/15)+(EXPERTO1FIJO/44)*B363),0)</f>
        <v>32060</v>
      </c>
      <c r="E363" s="9">
        <f>ROUNDDOWN(((('ASIG EXPERIENCIA'!D64)+(((EXPERTO1/44)*B363)*2)/15)+(EXPERTO1FIJO/44)*B363),0)</f>
        <v>40022</v>
      </c>
      <c r="F363" s="9">
        <f>ROUNDDOWN(((('ASIG EXPERIENCIA'!E64)+(((EXPERTO1/44)*B363)*3)/15)+(EXPERTO1FIJO/44)*B363),0)</f>
        <v>47985</v>
      </c>
      <c r="G363" s="9">
        <f>ROUNDDOWN(((('ASIG EXPERIENCIA'!F64)+(((EXPERTO1/44)*B363)*4)/15)+(EXPERTO1FIJO/44)*B363),0)</f>
        <v>55947</v>
      </c>
      <c r="H363" s="9">
        <f>ROUNDDOWN(((('ASIG EXPERIENCIA'!G64)+(((EXPERTO1/44)*B363)*5)/15)+(EXPERTO1FIJO/44)*B363),0)</f>
        <v>63910</v>
      </c>
      <c r="I363" s="9">
        <f>ROUNDDOWN(((('ASIG EXPERIENCIA'!H64)+(((EXPERTO1/44)*B363)*6)/15)+(EXPERTO1FIJO/44)*B363),0)</f>
        <v>71872</v>
      </c>
      <c r="J363" s="9">
        <f>ROUNDDOWN(((('ASIG EXPERIENCIA'!I64)+(((EXPERTO1/44)*B363)*7)/15)+(EXPERTO1FIJO/44)*B363),0)</f>
        <v>79836</v>
      </c>
      <c r="K363" s="9">
        <f>ROUNDDOWN(((('ASIG EXPERIENCIA'!J64)+(((EXPERTO1/44)*B363)*8)/15)+(EXPERTO1FIJO/44)*B363),0)</f>
        <v>87798</v>
      </c>
      <c r="L363" s="9">
        <f>ROUNDDOWN(((('ASIG EXPERIENCIA'!K64)+(((EXPERTO1/44)*B363)*9)/15)+(EXPERTO1FIJO/44)*B363),0)</f>
        <v>95760</v>
      </c>
      <c r="M363" s="9">
        <f>ROUNDDOWN(((('ASIG EXPERIENCIA'!L64)+(((EXPERTO1/44)*B363)*10)/15)+(EXPERTO1FIJO/44)*B363),0)</f>
        <v>103723</v>
      </c>
      <c r="N363" s="9">
        <f>ROUNDDOWN(((('ASIG EXPERIENCIA'!M64)+(((EXPERTO1/44)*B363)*11)/15)+(EXPERTO1FIJO/44)*B363),0)</f>
        <v>111685</v>
      </c>
      <c r="O363" s="9">
        <f>ROUNDDOWN(((('ASIG EXPERIENCIA'!N64)+(((EXPERTO1/44)*B363)*12)/15)+(EXPERTO1FIJO/44)*B363),0)</f>
        <v>119648</v>
      </c>
      <c r="P363" s="9">
        <f>ROUNDDOWN(((('ASIG EXPERIENCIA'!O64)+(((EXPERTO1/44)*B363)*13)/15)+(EXPERTO1FIJO/44)*B363),0)</f>
        <v>127611</v>
      </c>
      <c r="Q363" s="9">
        <f>ROUNDDOWN(((('ASIG EXPERIENCIA'!P64)+(((EXPERTO1/44)*B363)*14)/15)+(EXPERTO1FIJO/44)*B363),0)</f>
        <v>135574</v>
      </c>
      <c r="R363" s="9">
        <f>ROUNDDOWN(((('ASIG EXPERIENCIA'!Q64)+(((EXPERTO1/44)*B363)*15)/15)+(EXPERTO1FIJO/44)*B363),0)</f>
        <v>143536</v>
      </c>
    </row>
    <row r="364" spans="1:18" ht="16.899999999999999" customHeight="1" thickBot="1" x14ac:dyDescent="0.3">
      <c r="A364" s="11" t="s">
        <v>11</v>
      </c>
      <c r="B364" s="13">
        <v>9</v>
      </c>
      <c r="C364" s="14">
        <f>'RMN-BRP'!E11</f>
        <v>128190.59999999999</v>
      </c>
      <c r="D364" s="9">
        <f>ROUNDDOWN(((('ASIG EXPERIENCIA'!C65)+(((EXPERTO1/44)*B364)*1)/15)+(EXPERTO1FIJO/44)*B364),0)</f>
        <v>36067</v>
      </c>
      <c r="E364" s="9">
        <f>ROUNDDOWN(((('ASIG EXPERIENCIA'!D65)+(((EXPERTO1/44)*B364)*2)/15)+(EXPERTO1FIJO/44)*B364),0)</f>
        <v>45025</v>
      </c>
      <c r="F364" s="9">
        <f>ROUNDDOWN(((('ASIG EXPERIENCIA'!E65)+(((EXPERTO1/44)*B364)*3)/15)+(EXPERTO1FIJO/44)*B364),0)</f>
        <v>53983</v>
      </c>
      <c r="G364" s="9">
        <f>ROUNDDOWN(((('ASIG EXPERIENCIA'!F65)+(((EXPERTO1/44)*B364)*4)/15)+(EXPERTO1FIJO/44)*B364),0)</f>
        <v>62941</v>
      </c>
      <c r="H364" s="9">
        <f>ROUNDDOWN(((('ASIG EXPERIENCIA'!G65)+(((EXPERTO1/44)*B364)*5)/15)+(EXPERTO1FIJO/44)*B364),0)</f>
        <v>71898</v>
      </c>
      <c r="I364" s="9">
        <f>ROUNDDOWN(((('ASIG EXPERIENCIA'!H65)+(((EXPERTO1/44)*B364)*6)/15)+(EXPERTO1FIJO/44)*B364),0)</f>
        <v>80857</v>
      </c>
      <c r="J364" s="9">
        <f>ROUNDDOWN(((('ASIG EXPERIENCIA'!I65)+(((EXPERTO1/44)*B364)*7)/15)+(EXPERTO1FIJO/44)*B364),0)</f>
        <v>89815</v>
      </c>
      <c r="K364" s="9">
        <f>ROUNDDOWN(((('ASIG EXPERIENCIA'!J65)+(((EXPERTO1/44)*B364)*8)/15)+(EXPERTO1FIJO/44)*B364),0)</f>
        <v>98773</v>
      </c>
      <c r="L364" s="9">
        <f>ROUNDDOWN(((('ASIG EXPERIENCIA'!K65)+(((EXPERTO1/44)*B364)*9)/15)+(EXPERTO1FIJO/44)*B364),0)</f>
        <v>107730</v>
      </c>
      <c r="M364" s="9">
        <f>ROUNDDOWN(((('ASIG EXPERIENCIA'!L65)+(((EXPERTO1/44)*B364)*10)/15)+(EXPERTO1FIJO/44)*B364),0)</f>
        <v>116688</v>
      </c>
      <c r="N364" s="9">
        <f>ROUNDDOWN(((('ASIG EXPERIENCIA'!M65)+(((EXPERTO1/44)*B364)*11)/15)+(EXPERTO1FIJO/44)*B364),0)</f>
        <v>125647</v>
      </c>
      <c r="O364" s="9">
        <f>ROUNDDOWN(((('ASIG EXPERIENCIA'!N65)+(((EXPERTO1/44)*B364)*12)/15)+(EXPERTO1FIJO/44)*B364),0)</f>
        <v>134605</v>
      </c>
      <c r="P364" s="9">
        <f>ROUNDDOWN(((('ASIG EXPERIENCIA'!O65)+(((EXPERTO1/44)*B364)*13)/15)+(EXPERTO1FIJO/44)*B364),0)</f>
        <v>143562</v>
      </c>
      <c r="Q364" s="9">
        <f>ROUNDDOWN(((('ASIG EXPERIENCIA'!P65)+(((EXPERTO1/44)*B364)*14)/15)+(EXPERTO1FIJO/44)*B364),0)</f>
        <v>152520</v>
      </c>
      <c r="R364" s="9">
        <f>ROUNDDOWN(((('ASIG EXPERIENCIA'!Q65)+(((EXPERTO1/44)*B364)*15)/15)+(EXPERTO1FIJO/44)*B364),0)</f>
        <v>161478</v>
      </c>
    </row>
    <row r="365" spans="1:18" ht="16.899999999999999" customHeight="1" thickBot="1" x14ac:dyDescent="0.3">
      <c r="A365" s="11" t="s">
        <v>11</v>
      </c>
      <c r="B365" s="13">
        <v>10</v>
      </c>
      <c r="C365" s="14">
        <f>'RMN-BRP'!E12</f>
        <v>142434</v>
      </c>
      <c r="D365" s="9">
        <f>ROUNDDOWN(((('ASIG EXPERIENCIA'!C66)+(((EXPERTO1/44)*B365)*1)/15)+(EXPERTO1FIJO/44)*B365),0)</f>
        <v>40075</v>
      </c>
      <c r="E365" s="9">
        <f>ROUNDDOWN(((('ASIG EXPERIENCIA'!D66)+(((EXPERTO1/44)*B365)*2)/15)+(EXPERTO1FIJO/44)*B365),0)</f>
        <v>50028</v>
      </c>
      <c r="F365" s="9">
        <f>ROUNDDOWN(((('ASIG EXPERIENCIA'!E66)+(((EXPERTO1/44)*B365)*3)/15)+(EXPERTO1FIJO/44)*B365),0)</f>
        <v>59981</v>
      </c>
      <c r="G365" s="9">
        <f>ROUNDDOWN(((('ASIG EXPERIENCIA'!F66)+(((EXPERTO1/44)*B365)*4)/15)+(EXPERTO1FIJO/44)*B365),0)</f>
        <v>69934</v>
      </c>
      <c r="H365" s="9">
        <f>ROUNDDOWN(((('ASIG EXPERIENCIA'!G66)+(((EXPERTO1/44)*B365)*5)/15)+(EXPERTO1FIJO/44)*B365),0)</f>
        <v>79888</v>
      </c>
      <c r="I365" s="9">
        <f>ROUNDDOWN(((('ASIG EXPERIENCIA'!H66)+(((EXPERTO1/44)*B365)*6)/15)+(EXPERTO1FIJO/44)*B365),0)</f>
        <v>89841</v>
      </c>
      <c r="J365" s="9">
        <f>ROUNDDOWN(((('ASIG EXPERIENCIA'!I66)+(((EXPERTO1/44)*B365)*7)/15)+(EXPERTO1FIJO/44)*B365),0)</f>
        <v>99794</v>
      </c>
      <c r="K365" s="9">
        <f>ROUNDDOWN(((('ASIG EXPERIENCIA'!J66)+(((EXPERTO1/44)*B365)*8)/15)+(EXPERTO1FIJO/44)*B365),0)</f>
        <v>109747</v>
      </c>
      <c r="L365" s="9">
        <f>ROUNDDOWN(((('ASIG EXPERIENCIA'!K66)+(((EXPERTO1/44)*B365)*9)/15)+(EXPERTO1FIJO/44)*B365),0)</f>
        <v>119701</v>
      </c>
      <c r="M365" s="9">
        <f>ROUNDDOWN(((('ASIG EXPERIENCIA'!L66)+(((EXPERTO1/44)*B365)*10)/15)+(EXPERTO1FIJO/44)*B365),0)</f>
        <v>129654</v>
      </c>
      <c r="N365" s="9">
        <f>ROUNDDOWN(((('ASIG EXPERIENCIA'!M66)+(((EXPERTO1/44)*B365)*11)/15)+(EXPERTO1FIJO/44)*B365),0)</f>
        <v>139607</v>
      </c>
      <c r="O365" s="9">
        <f>ROUNDDOWN(((('ASIG EXPERIENCIA'!N66)+(((EXPERTO1/44)*B365)*12)/15)+(EXPERTO1FIJO/44)*B365),0)</f>
        <v>149560</v>
      </c>
      <c r="P365" s="9">
        <f>ROUNDDOWN(((('ASIG EXPERIENCIA'!O66)+(((EXPERTO1/44)*B365)*13)/15)+(EXPERTO1FIJO/44)*B365),0)</f>
        <v>159513</v>
      </c>
      <c r="Q365" s="9">
        <f>ROUNDDOWN(((('ASIG EXPERIENCIA'!P66)+(((EXPERTO1/44)*B365)*14)/15)+(EXPERTO1FIJO/44)*B365),0)</f>
        <v>169467</v>
      </c>
      <c r="R365" s="9">
        <f>ROUNDDOWN(((('ASIG EXPERIENCIA'!Q66)+(((EXPERTO1/44)*B365)*15)/15)+(EXPERTO1FIJO/44)*B365),0)</f>
        <v>179421</v>
      </c>
    </row>
    <row r="366" spans="1:18" ht="16.899999999999999" customHeight="1" thickBot="1" x14ac:dyDescent="0.3">
      <c r="A366" s="11" t="s">
        <v>11</v>
      </c>
      <c r="B366" s="13">
        <v>11</v>
      </c>
      <c r="C366" s="14">
        <f>'RMN-BRP'!E13</f>
        <v>156677.4</v>
      </c>
      <c r="D366" s="9">
        <f>ROUNDDOWN(((('ASIG EXPERIENCIA'!C67)+(((EXPERTO1/44)*B366)*1)/15)+(EXPERTO1FIJO/44)*B366),0)</f>
        <v>44082</v>
      </c>
      <c r="E366" s="9">
        <f>ROUNDDOWN(((('ASIG EXPERIENCIA'!D67)+(((EXPERTO1/44)*B366)*2)/15)+(EXPERTO1FIJO/44)*B366),0)</f>
        <v>55031</v>
      </c>
      <c r="F366" s="9">
        <f>ROUNDDOWN(((('ASIG EXPERIENCIA'!E67)+(((EXPERTO1/44)*B366)*3)/15)+(EXPERTO1FIJO/44)*B366),0)</f>
        <v>65979</v>
      </c>
      <c r="G366" s="9">
        <f>ROUNDDOWN(((('ASIG EXPERIENCIA'!F67)+(((EXPERTO1/44)*B366)*4)/15)+(EXPERTO1FIJO/44)*B366),0)</f>
        <v>76928</v>
      </c>
      <c r="H366" s="9">
        <f>ROUNDDOWN(((('ASIG EXPERIENCIA'!G67)+(((EXPERTO1/44)*B366)*5)/15)+(EXPERTO1FIJO/44)*B366),0)</f>
        <v>87877</v>
      </c>
      <c r="I366" s="9">
        <f>ROUNDDOWN(((('ASIG EXPERIENCIA'!H67)+(((EXPERTO1/44)*B366)*6)/15)+(EXPERTO1FIJO/44)*B366),0)</f>
        <v>98825</v>
      </c>
      <c r="J366" s="9">
        <f>ROUNDDOWN(((('ASIG EXPERIENCIA'!I67)+(((EXPERTO1/44)*B366)*7)/15)+(EXPERTO1FIJO/44)*B366),0)</f>
        <v>109773</v>
      </c>
      <c r="K366" s="9">
        <f>ROUNDDOWN(((('ASIG EXPERIENCIA'!J67)+(((EXPERTO1/44)*B366)*8)/15)+(EXPERTO1FIJO/44)*B366),0)</f>
        <v>120723</v>
      </c>
      <c r="L366" s="9">
        <f>ROUNDDOWN(((('ASIG EXPERIENCIA'!K67)+(((EXPERTO1/44)*B366)*9)/15)+(EXPERTO1FIJO/44)*B366),0)</f>
        <v>131671</v>
      </c>
      <c r="M366" s="9">
        <f>ROUNDDOWN(((('ASIG EXPERIENCIA'!L67)+(((EXPERTO1/44)*B366)*10)/15)+(EXPERTO1FIJO/44)*B366),0)</f>
        <v>142619</v>
      </c>
      <c r="N366" s="9">
        <f>ROUNDDOWN(((('ASIG EXPERIENCIA'!M67)+(((EXPERTO1/44)*B366)*11)/15)+(EXPERTO1FIJO/44)*B366),0)</f>
        <v>153568</v>
      </c>
      <c r="O366" s="9">
        <f>ROUNDDOWN(((('ASIG EXPERIENCIA'!N67)+(((EXPERTO1/44)*B366)*12)/15)+(EXPERTO1FIJO/44)*B366),0)</f>
        <v>164517</v>
      </c>
      <c r="P366" s="9">
        <f>ROUNDDOWN(((('ASIG EXPERIENCIA'!O67)+(((EXPERTO1/44)*B366)*13)/15)+(EXPERTO1FIJO/44)*B366),0)</f>
        <v>175465</v>
      </c>
      <c r="Q366" s="9">
        <f>ROUNDDOWN(((('ASIG EXPERIENCIA'!P67)+(((EXPERTO1/44)*B366)*14)/15)+(EXPERTO1FIJO/44)*B366),0)</f>
        <v>186414</v>
      </c>
      <c r="R366" s="9">
        <f>ROUNDDOWN(((('ASIG EXPERIENCIA'!Q67)+(((EXPERTO1/44)*B366)*15)/15)+(EXPERTO1FIJO/44)*B366),0)</f>
        <v>197362</v>
      </c>
    </row>
    <row r="367" spans="1:18" ht="16.899999999999999" customHeight="1" thickBot="1" x14ac:dyDescent="0.3">
      <c r="A367" s="11" t="s">
        <v>11</v>
      </c>
      <c r="B367" s="13">
        <v>12</v>
      </c>
      <c r="C367" s="14">
        <f>'RMN-BRP'!E14</f>
        <v>170920.8</v>
      </c>
      <c r="D367" s="9">
        <f>ROUNDDOWN(((('ASIG EXPERIENCIA'!C68)+(((EXPERTO1/44)*B367)*1)/15)+(EXPERTO1FIJO/44)*B367),0)</f>
        <v>48090</v>
      </c>
      <c r="E367" s="9">
        <f>ROUNDDOWN(((('ASIG EXPERIENCIA'!D68)+(((EXPERTO1/44)*B367)*2)/15)+(EXPERTO1FIJO/44)*B367),0)</f>
        <v>60033</v>
      </c>
      <c r="F367" s="9">
        <f>ROUNDDOWN(((('ASIG EXPERIENCIA'!E68)+(((EXPERTO1/44)*B367)*3)/15)+(EXPERTO1FIJO/44)*B367),0)</f>
        <v>71978</v>
      </c>
      <c r="G367" s="9">
        <f>ROUNDDOWN(((('ASIG EXPERIENCIA'!F68)+(((EXPERTO1/44)*B367)*4)/15)+(EXPERTO1FIJO/44)*B367),0)</f>
        <v>83922</v>
      </c>
      <c r="H367" s="9">
        <f>ROUNDDOWN(((('ASIG EXPERIENCIA'!G68)+(((EXPERTO1/44)*B367)*5)/15)+(EXPERTO1FIJO/44)*B367),0)</f>
        <v>95865</v>
      </c>
      <c r="I367" s="9">
        <f>ROUNDDOWN(((('ASIG EXPERIENCIA'!H68)+(((EXPERTO1/44)*B367)*6)/15)+(EXPERTO1FIJO/44)*B367),0)</f>
        <v>107809</v>
      </c>
      <c r="J367" s="9">
        <f>ROUNDDOWN(((('ASIG EXPERIENCIA'!I68)+(((EXPERTO1/44)*B367)*7)/15)+(EXPERTO1FIJO/44)*B367),0)</f>
        <v>119754</v>
      </c>
      <c r="K367" s="9">
        <f>ROUNDDOWN(((('ASIG EXPERIENCIA'!J68)+(((EXPERTO1/44)*B367)*8)/15)+(EXPERTO1FIJO/44)*B367),0)</f>
        <v>131697</v>
      </c>
      <c r="L367" s="9">
        <f>ROUNDDOWN(((('ASIG EXPERIENCIA'!K68)+(((EXPERTO1/44)*B367)*9)/15)+(EXPERTO1FIJO/44)*B367),0)</f>
        <v>143641</v>
      </c>
      <c r="M367" s="9">
        <f>ROUNDDOWN(((('ASIG EXPERIENCIA'!L68)+(((EXPERTO1/44)*B367)*10)/15)+(EXPERTO1FIJO/44)*B367),0)</f>
        <v>155585</v>
      </c>
      <c r="N367" s="9">
        <f>ROUNDDOWN(((('ASIG EXPERIENCIA'!M68)+(((EXPERTO1/44)*B367)*11)/15)+(EXPERTO1FIJO/44)*B367),0)</f>
        <v>167529</v>
      </c>
      <c r="O367" s="9">
        <f>ROUNDDOWN(((('ASIG EXPERIENCIA'!N68)+(((EXPERTO1/44)*B367)*12)/15)+(EXPERTO1FIJO/44)*B367),0)</f>
        <v>179473</v>
      </c>
      <c r="P367" s="9">
        <f>ROUNDDOWN(((('ASIG EXPERIENCIA'!O68)+(((EXPERTO1/44)*B367)*13)/15)+(EXPERTO1FIJO/44)*B367),0)</f>
        <v>191417</v>
      </c>
      <c r="Q367" s="9">
        <f>ROUNDDOWN(((('ASIG EXPERIENCIA'!P68)+(((EXPERTO1/44)*B367)*14)/15)+(EXPERTO1FIJO/44)*B367),0)</f>
        <v>203360</v>
      </c>
      <c r="R367" s="9">
        <f>ROUNDDOWN(((('ASIG EXPERIENCIA'!Q68)+(((EXPERTO1/44)*B367)*15)/15)+(EXPERTO1FIJO/44)*B367),0)</f>
        <v>215305</v>
      </c>
    </row>
    <row r="368" spans="1:18" ht="16.899999999999999" customHeight="1" thickBot="1" x14ac:dyDescent="0.3">
      <c r="A368" s="11" t="s">
        <v>11</v>
      </c>
      <c r="B368" s="13">
        <v>13</v>
      </c>
      <c r="C368" s="14">
        <f>'RMN-BRP'!E15</f>
        <v>185164.19999999998</v>
      </c>
      <c r="D368" s="9">
        <f>ROUNDDOWN(((('ASIG EXPERIENCIA'!C69)+(((EXPERTO1/44)*B368)*1)/15)+(EXPERTO1FIJO/44)*B368),0)</f>
        <v>52097</v>
      </c>
      <c r="E368" s="9">
        <f>ROUNDDOWN(((('ASIG EXPERIENCIA'!D69)+(((EXPERTO1/44)*B368)*2)/15)+(EXPERTO1FIJO/44)*B368),0)</f>
        <v>65037</v>
      </c>
      <c r="F368" s="9">
        <f>ROUNDDOWN(((('ASIG EXPERIENCIA'!E69)+(((EXPERTO1/44)*B368)*3)/15)+(EXPERTO1FIJO/44)*B368),0)</f>
        <v>77976</v>
      </c>
      <c r="G368" s="9">
        <f>ROUNDDOWN(((('ASIG EXPERIENCIA'!F69)+(((EXPERTO1/44)*B368)*4)/15)+(EXPERTO1FIJO/44)*B368),0)</f>
        <v>90915</v>
      </c>
      <c r="H368" s="9">
        <f>ROUNDDOWN(((('ASIG EXPERIENCIA'!G69)+(((EXPERTO1/44)*B368)*5)/15)+(EXPERTO1FIJO/44)*B368),0)</f>
        <v>103854</v>
      </c>
      <c r="I368" s="9">
        <f>ROUNDDOWN(((('ASIG EXPERIENCIA'!H69)+(((EXPERTO1/44)*B368)*6)/15)+(EXPERTO1FIJO/44)*B368),0)</f>
        <v>116794</v>
      </c>
      <c r="J368" s="9">
        <f>ROUNDDOWN(((('ASIG EXPERIENCIA'!I69)+(((EXPERTO1/44)*B368)*7)/15)+(EXPERTO1FIJO/44)*B368),0)</f>
        <v>129733</v>
      </c>
      <c r="K368" s="9">
        <f>ROUNDDOWN(((('ASIG EXPERIENCIA'!J69)+(((EXPERTO1/44)*B368)*8)/15)+(EXPERTO1FIJO/44)*B368),0)</f>
        <v>142672</v>
      </c>
      <c r="L368" s="9">
        <f>ROUNDDOWN(((('ASIG EXPERIENCIA'!K69)+(((EXPERTO1/44)*B368)*9)/15)+(EXPERTO1FIJO/44)*B368),0)</f>
        <v>155611</v>
      </c>
      <c r="M368" s="9">
        <f>ROUNDDOWN(((('ASIG EXPERIENCIA'!L69)+(((EXPERTO1/44)*B368)*10)/15)+(EXPERTO1FIJO/44)*B368),0)</f>
        <v>168551</v>
      </c>
      <c r="N368" s="9">
        <f>ROUNDDOWN(((('ASIG EXPERIENCIA'!M69)+(((EXPERTO1/44)*B368)*11)/15)+(EXPERTO1FIJO/44)*B368),0)</f>
        <v>181490</v>
      </c>
      <c r="O368" s="9">
        <f>ROUNDDOWN(((('ASIG EXPERIENCIA'!N69)+(((EXPERTO1/44)*B368)*12)/15)+(EXPERTO1FIJO/44)*B368),0)</f>
        <v>194429</v>
      </c>
      <c r="P368" s="9">
        <f>ROUNDDOWN(((('ASIG EXPERIENCIA'!O69)+(((EXPERTO1/44)*B368)*13)/15)+(EXPERTO1FIJO/44)*B368),0)</f>
        <v>207369</v>
      </c>
      <c r="Q368" s="9">
        <f>ROUNDDOWN(((('ASIG EXPERIENCIA'!P69)+(((EXPERTO1/44)*B368)*14)/15)+(EXPERTO1FIJO/44)*B368),0)</f>
        <v>220308</v>
      </c>
      <c r="R368" s="9">
        <f>ROUNDDOWN(((('ASIG EXPERIENCIA'!Q69)+(((EXPERTO1/44)*B368)*15)/15)+(EXPERTO1FIJO/44)*B368),0)</f>
        <v>233247</v>
      </c>
    </row>
    <row r="369" spans="1:18" ht="16.899999999999999" customHeight="1" thickBot="1" x14ac:dyDescent="0.3">
      <c r="A369" s="11" t="s">
        <v>11</v>
      </c>
      <c r="B369" s="13">
        <v>14</v>
      </c>
      <c r="C369" s="14">
        <f>'RMN-BRP'!E16</f>
        <v>199407.6</v>
      </c>
      <c r="D369" s="9">
        <f>ROUNDDOWN(((('ASIG EXPERIENCIA'!C70)+(((EXPERTO1/44)*B369)*1)/15)+(EXPERTO1FIJO/44)*B369),0)</f>
        <v>56104</v>
      </c>
      <c r="E369" s="9">
        <f>ROUNDDOWN(((('ASIG EXPERIENCIA'!D70)+(((EXPERTO1/44)*B369)*2)/15)+(EXPERTO1FIJO/44)*B369),0)</f>
        <v>70040</v>
      </c>
      <c r="F369" s="9">
        <f>ROUNDDOWN(((('ASIG EXPERIENCIA'!E70)+(((EXPERTO1/44)*B369)*3)/15)+(EXPERTO1FIJO/44)*B369),0)</f>
        <v>83974</v>
      </c>
      <c r="G369" s="9">
        <f>ROUNDDOWN(((('ASIG EXPERIENCIA'!F70)+(((EXPERTO1/44)*B369)*4)/15)+(EXPERTO1FIJO/44)*B369),0)</f>
        <v>97908</v>
      </c>
      <c r="H369" s="9">
        <f>ROUNDDOWN(((('ASIG EXPERIENCIA'!G70)+(((EXPERTO1/44)*B369)*5)/15)+(EXPERTO1FIJO/44)*B369),0)</f>
        <v>111844</v>
      </c>
      <c r="I369" s="9">
        <f>ROUNDDOWN(((('ASIG EXPERIENCIA'!H70)+(((EXPERTO1/44)*B369)*6)/15)+(EXPERTO1FIJO/44)*B369),0)</f>
        <v>125778</v>
      </c>
      <c r="J369" s="9">
        <f>ROUNDDOWN(((('ASIG EXPERIENCIA'!I70)+(((EXPERTO1/44)*B369)*7)/15)+(EXPERTO1FIJO/44)*B369),0)</f>
        <v>139712</v>
      </c>
      <c r="K369" s="9">
        <f>ROUNDDOWN(((('ASIG EXPERIENCIA'!J70)+(((EXPERTO1/44)*B369)*8)/15)+(EXPERTO1FIJO/44)*B369),0)</f>
        <v>153646</v>
      </c>
      <c r="L369" s="9">
        <f>ROUNDDOWN(((('ASIG EXPERIENCIA'!K70)+(((EXPERTO1/44)*B369)*9)/15)+(EXPERTO1FIJO/44)*B369),0)</f>
        <v>167582</v>
      </c>
      <c r="M369" s="9">
        <f>ROUNDDOWN(((('ASIG EXPERIENCIA'!L70)+(((EXPERTO1/44)*B369)*10)/15)+(EXPERTO1FIJO/44)*B369),0)</f>
        <v>181516</v>
      </c>
      <c r="N369" s="9">
        <f>ROUNDDOWN(((('ASIG EXPERIENCIA'!M70)+(((EXPERTO1/44)*B369)*11)/15)+(EXPERTO1FIJO/44)*B369),0)</f>
        <v>195450</v>
      </c>
      <c r="O369" s="9">
        <f>ROUNDDOWN(((('ASIG EXPERIENCIA'!N70)+(((EXPERTO1/44)*B369)*12)/15)+(EXPERTO1FIJO/44)*B369),0)</f>
        <v>209385</v>
      </c>
      <c r="P369" s="9">
        <f>ROUNDDOWN(((('ASIG EXPERIENCIA'!O70)+(((EXPERTO1/44)*B369)*13)/15)+(EXPERTO1FIJO/44)*B369),0)</f>
        <v>223320</v>
      </c>
      <c r="Q369" s="9">
        <f>ROUNDDOWN(((('ASIG EXPERIENCIA'!P70)+(((EXPERTO1/44)*B369)*14)/15)+(EXPERTO1FIJO/44)*B369),0)</f>
        <v>237254</v>
      </c>
      <c r="R369" s="9">
        <f>ROUNDDOWN(((('ASIG EXPERIENCIA'!Q70)+(((EXPERTO1/44)*B369)*15)/15)+(EXPERTO1FIJO/44)*B369),0)</f>
        <v>251189</v>
      </c>
    </row>
    <row r="370" spans="1:18" ht="16.899999999999999" customHeight="1" thickBot="1" x14ac:dyDescent="0.3">
      <c r="A370" s="11" t="s">
        <v>11</v>
      </c>
      <c r="B370" s="13">
        <v>15</v>
      </c>
      <c r="C370" s="14">
        <f>'RMN-BRP'!E17</f>
        <v>213651</v>
      </c>
      <c r="D370" s="9">
        <f>ROUNDDOWN(((('ASIG EXPERIENCIA'!C71)+(((EXPERTO1/44)*B370)*1)/15)+(EXPERTO1FIJO/44)*B370),0)</f>
        <v>60113</v>
      </c>
      <c r="E370" s="9">
        <f>ROUNDDOWN(((('ASIG EXPERIENCIA'!D71)+(((EXPERTO1/44)*B370)*2)/15)+(EXPERTO1FIJO/44)*B370),0)</f>
        <v>75042</v>
      </c>
      <c r="F370" s="9">
        <f>ROUNDDOWN(((('ASIG EXPERIENCIA'!E71)+(((EXPERTO1/44)*B370)*3)/15)+(EXPERTO1FIJO/44)*B370),0)</f>
        <v>89972</v>
      </c>
      <c r="G370" s="9">
        <f>ROUNDDOWN(((('ASIG EXPERIENCIA'!F71)+(((EXPERTO1/44)*B370)*4)/15)+(EXPERTO1FIJO/44)*B370),0)</f>
        <v>104902</v>
      </c>
      <c r="H370" s="9">
        <f>ROUNDDOWN(((('ASIG EXPERIENCIA'!G71)+(((EXPERTO1/44)*B370)*5)/15)+(EXPERTO1FIJO/44)*B370),0)</f>
        <v>119832</v>
      </c>
      <c r="I370" s="9">
        <f>ROUNDDOWN(((('ASIG EXPERIENCIA'!H71)+(((EXPERTO1/44)*B370)*6)/15)+(EXPERTO1FIJO/44)*B370),0)</f>
        <v>134762</v>
      </c>
      <c r="J370" s="9">
        <f>ROUNDDOWN(((('ASIG EXPERIENCIA'!I71)+(((EXPERTO1/44)*B370)*7)/15)+(EXPERTO1FIJO/44)*B370),0)</f>
        <v>149691</v>
      </c>
      <c r="K370" s="9">
        <f>ROUNDDOWN(((('ASIG EXPERIENCIA'!J71)+(((EXPERTO1/44)*B370)*8)/15)+(EXPERTO1FIJO/44)*B370),0)</f>
        <v>164622</v>
      </c>
      <c r="L370" s="9">
        <f>ROUNDDOWN(((('ASIG EXPERIENCIA'!K71)+(((EXPERTO1/44)*B370)*9)/15)+(EXPERTO1FIJO/44)*B370),0)</f>
        <v>179552</v>
      </c>
      <c r="M370" s="9">
        <f>ROUNDDOWN(((('ASIG EXPERIENCIA'!L71)+(((EXPERTO1/44)*B370)*10)/15)+(EXPERTO1FIJO/44)*B370),0)</f>
        <v>194481</v>
      </c>
      <c r="N370" s="9">
        <f>ROUNDDOWN(((('ASIG EXPERIENCIA'!M71)+(((EXPERTO1/44)*B370)*11)/15)+(EXPERTO1FIJO/44)*B370),0)</f>
        <v>209412</v>
      </c>
      <c r="O370" s="9">
        <f>ROUNDDOWN(((('ASIG EXPERIENCIA'!N71)+(((EXPERTO1/44)*B370)*12)/15)+(EXPERTO1FIJO/44)*B370),0)</f>
        <v>224341</v>
      </c>
      <c r="P370" s="9">
        <f>ROUNDDOWN(((('ASIG EXPERIENCIA'!O71)+(((EXPERTO1/44)*B370)*13)/15)+(EXPERTO1FIJO/44)*B370),0)</f>
        <v>239271</v>
      </c>
      <c r="Q370" s="9">
        <f>ROUNDDOWN(((('ASIG EXPERIENCIA'!P71)+(((EXPERTO1/44)*B370)*14)/15)+(EXPERTO1FIJO/44)*B370),0)</f>
        <v>254201</v>
      </c>
      <c r="R370" s="9">
        <f>ROUNDDOWN(((('ASIG EXPERIENCIA'!Q71)+(((EXPERTO1/44)*B370)*15)/15)+(EXPERTO1FIJO/44)*B370),0)</f>
        <v>269131</v>
      </c>
    </row>
    <row r="371" spans="1:18" ht="16.899999999999999" customHeight="1" thickBot="1" x14ac:dyDescent="0.3">
      <c r="A371" s="11" t="s">
        <v>11</v>
      </c>
      <c r="B371" s="13">
        <v>16</v>
      </c>
      <c r="C371" s="14">
        <f>'RMN-BRP'!E18</f>
        <v>227894.39999999999</v>
      </c>
      <c r="D371" s="9">
        <f>ROUNDDOWN(((('ASIG EXPERIENCIA'!C72)+(((EXPERTO1/44)*B371)*1)/15)+(EXPERTO1FIJO/44)*B371),0)</f>
        <v>64120</v>
      </c>
      <c r="E371" s="9">
        <f>ROUNDDOWN(((('ASIG EXPERIENCIA'!D72)+(((EXPERTO1/44)*B371)*2)/15)+(EXPERTO1FIJO/44)*B371),0)</f>
        <v>80045</v>
      </c>
      <c r="F371" s="9">
        <f>ROUNDDOWN(((('ASIG EXPERIENCIA'!E72)+(((EXPERTO1/44)*B371)*3)/15)+(EXPERTO1FIJO/44)*B371),0)</f>
        <v>95970</v>
      </c>
      <c r="G371" s="9">
        <f>ROUNDDOWN(((('ASIG EXPERIENCIA'!F72)+(((EXPERTO1/44)*B371)*4)/15)+(EXPERTO1FIJO/44)*B371),0)</f>
        <v>111896</v>
      </c>
      <c r="H371" s="9">
        <f>ROUNDDOWN(((('ASIG EXPERIENCIA'!G72)+(((EXPERTO1/44)*B371)*5)/15)+(EXPERTO1FIJO/44)*B371),0)</f>
        <v>127821</v>
      </c>
      <c r="I371" s="9">
        <f>ROUNDDOWN(((('ASIG EXPERIENCIA'!H72)+(((EXPERTO1/44)*B371)*6)/15)+(EXPERTO1FIJO/44)*B371),0)</f>
        <v>143746</v>
      </c>
      <c r="J371" s="9">
        <f>ROUNDDOWN(((('ASIG EXPERIENCIA'!I72)+(((EXPERTO1/44)*B371)*7)/15)+(EXPERTO1FIJO/44)*B371),0)</f>
        <v>159672</v>
      </c>
      <c r="K371" s="9">
        <f>ROUNDDOWN(((('ASIG EXPERIENCIA'!J72)+(((EXPERTO1/44)*B371)*8)/15)+(EXPERTO1FIJO/44)*B371),0)</f>
        <v>175597</v>
      </c>
      <c r="L371" s="9">
        <f>ROUNDDOWN(((('ASIG EXPERIENCIA'!K72)+(((EXPERTO1/44)*B371)*9)/15)+(EXPERTO1FIJO/44)*B371),0)</f>
        <v>191521</v>
      </c>
      <c r="M371" s="9">
        <f>ROUNDDOWN(((('ASIG EXPERIENCIA'!L72)+(((EXPERTO1/44)*B371)*10)/15)+(EXPERTO1FIJO/44)*B371),0)</f>
        <v>207447</v>
      </c>
      <c r="N371" s="9">
        <f>ROUNDDOWN(((('ASIG EXPERIENCIA'!M72)+(((EXPERTO1/44)*B371)*11)/15)+(EXPERTO1FIJO/44)*B371),0)</f>
        <v>223372</v>
      </c>
      <c r="O371" s="9">
        <f>ROUNDDOWN(((('ASIG EXPERIENCIA'!N72)+(((EXPERTO1/44)*B371)*12)/15)+(EXPERTO1FIJO/44)*B371),0)</f>
        <v>239297</v>
      </c>
      <c r="P371" s="9">
        <f>ROUNDDOWN(((('ASIG EXPERIENCIA'!O72)+(((EXPERTO1/44)*B371)*13)/15)+(EXPERTO1FIJO/44)*B371),0)</f>
        <v>255223</v>
      </c>
      <c r="Q371" s="9">
        <f>ROUNDDOWN(((('ASIG EXPERIENCIA'!P72)+(((EXPERTO1/44)*B371)*14)/15)+(EXPERTO1FIJO/44)*B371),0)</f>
        <v>271148</v>
      </c>
      <c r="R371" s="9">
        <f>ROUNDDOWN(((('ASIG EXPERIENCIA'!Q72)+(((EXPERTO1/44)*B371)*15)/15)+(EXPERTO1FIJO/44)*B371),0)</f>
        <v>287073</v>
      </c>
    </row>
    <row r="372" spans="1:18" ht="16.899999999999999" customHeight="1" thickBot="1" x14ac:dyDescent="0.3">
      <c r="A372" s="11" t="s">
        <v>11</v>
      </c>
      <c r="B372" s="13">
        <v>17</v>
      </c>
      <c r="C372" s="14">
        <f>'RMN-BRP'!E19</f>
        <v>242137.8</v>
      </c>
      <c r="D372" s="9">
        <f>ROUNDDOWN(((('ASIG EXPERIENCIA'!C73)+(((EXPERTO1/44)*B372)*1)/15)+(EXPERTO1FIJO/44)*B372),0)</f>
        <v>68128</v>
      </c>
      <c r="E372" s="9">
        <f>ROUNDDOWN(((('ASIG EXPERIENCIA'!D73)+(((EXPERTO1/44)*B372)*2)/15)+(EXPERTO1FIJO/44)*B372),0)</f>
        <v>85048</v>
      </c>
      <c r="F372" s="9">
        <f>ROUNDDOWN(((('ASIG EXPERIENCIA'!E73)+(((EXPERTO1/44)*B372)*3)/15)+(EXPERTO1FIJO/44)*B372),0)</f>
        <v>101969</v>
      </c>
      <c r="G372" s="9">
        <f>ROUNDDOWN(((('ASIG EXPERIENCIA'!F73)+(((EXPERTO1/44)*B372)*4)/15)+(EXPERTO1FIJO/44)*B372),0)</f>
        <v>118889</v>
      </c>
      <c r="H372" s="9">
        <f>ROUNDDOWN(((('ASIG EXPERIENCIA'!G73)+(((EXPERTO1/44)*B372)*5)/15)+(EXPERTO1FIJO/44)*B372),0)</f>
        <v>135810</v>
      </c>
      <c r="I372" s="9">
        <f>ROUNDDOWN(((('ASIG EXPERIENCIA'!H73)+(((EXPERTO1/44)*B372)*6)/15)+(EXPERTO1FIJO/44)*B372),0)</f>
        <v>152731</v>
      </c>
      <c r="J372" s="9">
        <f>ROUNDDOWN(((('ASIG EXPERIENCIA'!I73)+(((EXPERTO1/44)*B372)*7)/15)+(EXPERTO1FIJO/44)*B372),0)</f>
        <v>169651</v>
      </c>
      <c r="K372" s="9">
        <f>ROUNDDOWN(((('ASIG EXPERIENCIA'!J73)+(((EXPERTO1/44)*B372)*8)/15)+(EXPERTO1FIJO/44)*B372),0)</f>
        <v>186571</v>
      </c>
      <c r="L372" s="9">
        <f>ROUNDDOWN(((('ASIG EXPERIENCIA'!K73)+(((EXPERTO1/44)*B372)*9)/15)+(EXPERTO1FIJO/44)*B372),0)</f>
        <v>203492</v>
      </c>
      <c r="M372" s="9">
        <f>ROUNDDOWN(((('ASIG EXPERIENCIA'!L73)+(((EXPERTO1/44)*B372)*10)/15)+(EXPERTO1FIJO/44)*B372),0)</f>
        <v>220412</v>
      </c>
      <c r="N372" s="9">
        <f>ROUNDDOWN(((('ASIG EXPERIENCIA'!M73)+(((EXPERTO1/44)*B372)*11)/15)+(EXPERTO1FIJO/44)*B372),0)</f>
        <v>237333</v>
      </c>
      <c r="O372" s="9">
        <f>ROUNDDOWN(((('ASIG EXPERIENCIA'!N73)+(((EXPERTO1/44)*B372)*12)/15)+(EXPERTO1FIJO/44)*B372),0)</f>
        <v>254254</v>
      </c>
      <c r="P372" s="9">
        <f>ROUNDDOWN(((('ASIG EXPERIENCIA'!O73)+(((EXPERTO1/44)*B372)*13)/15)+(EXPERTO1FIJO/44)*B372),0)</f>
        <v>271174</v>
      </c>
      <c r="Q372" s="9">
        <f>ROUNDDOWN(((('ASIG EXPERIENCIA'!P73)+(((EXPERTO1/44)*B372)*14)/15)+(EXPERTO1FIJO/44)*B372),0)</f>
        <v>288095</v>
      </c>
      <c r="R372" s="9">
        <f>ROUNDDOWN(((('ASIG EXPERIENCIA'!Q73)+(((EXPERTO1/44)*B372)*15)/15)+(EXPERTO1FIJO/44)*B372),0)</f>
        <v>305015</v>
      </c>
    </row>
    <row r="373" spans="1:18" ht="16.899999999999999" customHeight="1" thickBot="1" x14ac:dyDescent="0.3">
      <c r="A373" s="11" t="s">
        <v>11</v>
      </c>
      <c r="B373" s="13">
        <v>18</v>
      </c>
      <c r="C373" s="14">
        <f>'RMN-BRP'!E20</f>
        <v>256381.19999999998</v>
      </c>
      <c r="D373" s="9">
        <f>ROUNDDOWN(((('ASIG EXPERIENCIA'!C74)+(((EXPERTO1/44)*B373)*1)/15)+(EXPERTO1FIJO/44)*B373),0)</f>
        <v>72135</v>
      </c>
      <c r="E373" s="9">
        <f>ROUNDDOWN(((('ASIG EXPERIENCIA'!D74)+(((EXPERTO1/44)*B373)*2)/15)+(EXPERTO1FIJO/44)*B373),0)</f>
        <v>90051</v>
      </c>
      <c r="F373" s="9">
        <f>ROUNDDOWN(((('ASIG EXPERIENCIA'!E74)+(((EXPERTO1/44)*B373)*3)/15)+(EXPERTO1FIJO/44)*B373),0)</f>
        <v>107967</v>
      </c>
      <c r="G373" s="9">
        <f>ROUNDDOWN(((('ASIG EXPERIENCIA'!F74)+(((EXPERTO1/44)*B373)*4)/15)+(EXPERTO1FIJO/44)*B373),0)</f>
        <v>125883</v>
      </c>
      <c r="H373" s="9">
        <f>ROUNDDOWN(((('ASIG EXPERIENCIA'!G74)+(((EXPERTO1/44)*B373)*5)/15)+(EXPERTO1FIJO/44)*B373),0)</f>
        <v>143798</v>
      </c>
      <c r="I373" s="9">
        <f>ROUNDDOWN(((('ASIG EXPERIENCIA'!H74)+(((EXPERTO1/44)*B373)*6)/15)+(EXPERTO1FIJO/44)*B373),0)</f>
        <v>161715</v>
      </c>
      <c r="J373" s="9">
        <f>ROUNDDOWN(((('ASIG EXPERIENCIA'!I74)+(((EXPERTO1/44)*B373)*7)/15)+(EXPERTO1FIJO/44)*B373),0)</f>
        <v>179630</v>
      </c>
      <c r="K373" s="9">
        <f>ROUNDDOWN(((('ASIG EXPERIENCIA'!J74)+(((EXPERTO1/44)*B373)*8)/15)+(EXPERTO1FIJO/44)*B373),0)</f>
        <v>197547</v>
      </c>
      <c r="L373" s="9">
        <f>ROUNDDOWN(((('ASIG EXPERIENCIA'!K74)+(((EXPERTO1/44)*B373)*9)/15)+(EXPERTO1FIJO/44)*B373),0)</f>
        <v>215462</v>
      </c>
      <c r="M373" s="9">
        <f>ROUNDDOWN(((('ASIG EXPERIENCIA'!L74)+(((EXPERTO1/44)*B373)*10)/15)+(EXPERTO1FIJO/44)*B373),0)</f>
        <v>233378</v>
      </c>
      <c r="N373" s="9">
        <f>ROUNDDOWN(((('ASIG EXPERIENCIA'!M74)+(((EXPERTO1/44)*B373)*11)/15)+(EXPERTO1FIJO/44)*B373),0)</f>
        <v>251294</v>
      </c>
      <c r="O373" s="9">
        <f>ROUNDDOWN(((('ASIG EXPERIENCIA'!N74)+(((EXPERTO1/44)*B373)*12)/15)+(EXPERTO1FIJO/44)*B373),0)</f>
        <v>269210</v>
      </c>
      <c r="P373" s="9">
        <f>ROUNDDOWN(((('ASIG EXPERIENCIA'!O74)+(((EXPERTO1/44)*B373)*13)/15)+(EXPERTO1FIJO/44)*B373),0)</f>
        <v>287126</v>
      </c>
      <c r="Q373" s="9">
        <f>ROUNDDOWN(((('ASIG EXPERIENCIA'!P74)+(((EXPERTO1/44)*B373)*14)/15)+(EXPERTO1FIJO/44)*B373),0)</f>
        <v>305042</v>
      </c>
      <c r="R373" s="9">
        <f>ROUNDDOWN(((('ASIG EXPERIENCIA'!Q74)+(((EXPERTO1/44)*B373)*15)/15)+(EXPERTO1FIJO/44)*B373),0)</f>
        <v>322957</v>
      </c>
    </row>
    <row r="374" spans="1:18" ht="16.899999999999999" customHeight="1" thickBot="1" x14ac:dyDescent="0.3">
      <c r="A374" s="11" t="s">
        <v>11</v>
      </c>
      <c r="B374" s="13">
        <v>19</v>
      </c>
      <c r="C374" s="14">
        <f>'RMN-BRP'!E21</f>
        <v>270624.59999999998</v>
      </c>
      <c r="D374" s="9">
        <f>ROUNDDOWN(((('ASIG EXPERIENCIA'!C75)+(((EXPERTO1/44)*B374)*1)/15)+(EXPERTO1FIJO/44)*B374),0)</f>
        <v>76143</v>
      </c>
      <c r="E374" s="9">
        <f>ROUNDDOWN(((('ASIG EXPERIENCIA'!D75)+(((EXPERTO1/44)*B374)*2)/15)+(EXPERTO1FIJO/44)*B374),0)</f>
        <v>95053</v>
      </c>
      <c r="F374" s="9">
        <f>ROUNDDOWN(((('ASIG EXPERIENCIA'!E75)+(((EXPERTO1/44)*B374)*3)/15)+(EXPERTO1FIJO/44)*B374),0)</f>
        <v>113965</v>
      </c>
      <c r="G374" s="9">
        <f>ROUNDDOWN(((('ASIG EXPERIENCIA'!F75)+(((EXPERTO1/44)*B374)*4)/15)+(EXPERTO1FIJO/44)*B374),0)</f>
        <v>132876</v>
      </c>
      <c r="H374" s="9">
        <f>ROUNDDOWN(((('ASIG EXPERIENCIA'!G75)+(((EXPERTO1/44)*B374)*5)/15)+(EXPERTO1FIJO/44)*B374),0)</f>
        <v>151788</v>
      </c>
      <c r="I374" s="9">
        <f>ROUNDDOWN(((('ASIG EXPERIENCIA'!H75)+(((EXPERTO1/44)*B374)*6)/15)+(EXPERTO1FIJO/44)*B374),0)</f>
        <v>170699</v>
      </c>
      <c r="J374" s="9">
        <f>ROUNDDOWN(((('ASIG EXPERIENCIA'!I75)+(((EXPERTO1/44)*B374)*7)/15)+(EXPERTO1FIJO/44)*B374),0)</f>
        <v>189610</v>
      </c>
      <c r="K374" s="9">
        <f>ROUNDDOWN(((('ASIG EXPERIENCIA'!J75)+(((EXPERTO1/44)*B374)*8)/15)+(EXPERTO1FIJO/44)*B374),0)</f>
        <v>208521</v>
      </c>
      <c r="L374" s="9">
        <f>ROUNDDOWN(((('ASIG EXPERIENCIA'!K75)+(((EXPERTO1/44)*B374)*9)/15)+(EXPERTO1FIJO/44)*B374),0)</f>
        <v>227432</v>
      </c>
      <c r="M374" s="9">
        <f>ROUNDDOWN(((('ASIG EXPERIENCIA'!L75)+(((EXPERTO1/44)*B374)*10)/15)+(EXPERTO1FIJO/44)*B374),0)</f>
        <v>246344</v>
      </c>
      <c r="N374" s="9">
        <f>ROUNDDOWN(((('ASIG EXPERIENCIA'!M75)+(((EXPERTO1/44)*B374)*11)/15)+(EXPERTO1FIJO/44)*B374),0)</f>
        <v>265255</v>
      </c>
      <c r="O374" s="9">
        <f>ROUNDDOWN(((('ASIG EXPERIENCIA'!N75)+(((EXPERTO1/44)*B374)*12)/15)+(EXPERTO1FIJO/44)*B374),0)</f>
        <v>284166</v>
      </c>
      <c r="P374" s="9">
        <f>ROUNDDOWN(((('ASIG EXPERIENCIA'!O75)+(((EXPERTO1/44)*B374)*13)/15)+(EXPERTO1FIJO/44)*B374),0)</f>
        <v>303077</v>
      </c>
      <c r="Q374" s="9">
        <f>ROUNDDOWN(((('ASIG EXPERIENCIA'!P75)+(((EXPERTO1/44)*B374)*14)/15)+(EXPERTO1FIJO/44)*B374),0)</f>
        <v>321988</v>
      </c>
      <c r="R374" s="9">
        <f>ROUNDDOWN(((('ASIG EXPERIENCIA'!Q75)+(((EXPERTO1/44)*B374)*15)/15)+(EXPERTO1FIJO/44)*B374),0)</f>
        <v>340900</v>
      </c>
    </row>
    <row r="375" spans="1:18" ht="16.899999999999999" customHeight="1" thickBot="1" x14ac:dyDescent="0.3">
      <c r="A375" s="11" t="s">
        <v>11</v>
      </c>
      <c r="B375" s="13">
        <v>20</v>
      </c>
      <c r="C375" s="14">
        <f>'RMN-BRP'!E22</f>
        <v>284868</v>
      </c>
      <c r="D375" s="9">
        <f>ROUNDDOWN(((('ASIG EXPERIENCIA'!C76)+(((EXPERTO1/44)*B375)*1)/15)+(EXPERTO1FIJO/44)*B375),0)</f>
        <v>80150</v>
      </c>
      <c r="E375" s="9">
        <f>ROUNDDOWN(((('ASIG EXPERIENCIA'!D76)+(((EXPERTO1/44)*B375)*2)/15)+(EXPERTO1FIJO/44)*B375),0)</f>
        <v>100057</v>
      </c>
      <c r="F375" s="9">
        <f>ROUNDDOWN(((('ASIG EXPERIENCIA'!E76)+(((EXPERTO1/44)*B375)*3)/15)+(EXPERTO1FIJO/44)*B375),0)</f>
        <v>119963</v>
      </c>
      <c r="G375" s="9">
        <f>ROUNDDOWN(((('ASIG EXPERIENCIA'!F76)+(((EXPERTO1/44)*B375)*4)/15)+(EXPERTO1FIJO/44)*B375),0)</f>
        <v>139869</v>
      </c>
      <c r="H375" s="9">
        <f>ROUNDDOWN(((('ASIG EXPERIENCIA'!G76)+(((EXPERTO1/44)*B375)*5)/15)+(EXPERTO1FIJO/44)*B375),0)</f>
        <v>159776</v>
      </c>
      <c r="I375" s="9">
        <f>ROUNDDOWN(((('ASIG EXPERIENCIA'!H76)+(((EXPERTO1/44)*B375)*6)/15)+(EXPERTO1FIJO/44)*B375),0)</f>
        <v>179683</v>
      </c>
      <c r="J375" s="9">
        <f>ROUNDDOWN(((('ASIG EXPERIENCIA'!I76)+(((EXPERTO1/44)*B375)*7)/15)+(EXPERTO1FIJO/44)*B375),0)</f>
        <v>199590</v>
      </c>
      <c r="K375" s="9">
        <f>ROUNDDOWN(((('ASIG EXPERIENCIA'!J76)+(((EXPERTO1/44)*B375)*8)/15)+(EXPERTO1FIJO/44)*B375),0)</f>
        <v>219496</v>
      </c>
      <c r="L375" s="9">
        <f>ROUNDDOWN(((('ASIG EXPERIENCIA'!K76)+(((EXPERTO1/44)*B375)*9)/15)+(EXPERTO1FIJO/44)*B375),0)</f>
        <v>239403</v>
      </c>
      <c r="M375" s="9">
        <f>ROUNDDOWN(((('ASIG EXPERIENCIA'!L76)+(((EXPERTO1/44)*B375)*10)/15)+(EXPERTO1FIJO/44)*B375),0)</f>
        <v>259309</v>
      </c>
      <c r="N375" s="9">
        <f>ROUNDDOWN(((('ASIG EXPERIENCIA'!M76)+(((EXPERTO1/44)*B375)*11)/15)+(EXPERTO1FIJO/44)*B375),0)</f>
        <v>279215</v>
      </c>
      <c r="O375" s="9">
        <f>ROUNDDOWN(((('ASIG EXPERIENCIA'!N76)+(((EXPERTO1/44)*B375)*12)/15)+(EXPERTO1FIJO/44)*B375),0)</f>
        <v>299122</v>
      </c>
      <c r="P375" s="9">
        <f>ROUNDDOWN(((('ASIG EXPERIENCIA'!O76)+(((EXPERTO1/44)*B375)*13)/15)+(EXPERTO1FIJO/44)*B375),0)</f>
        <v>319028</v>
      </c>
      <c r="Q375" s="9">
        <f>ROUNDDOWN(((('ASIG EXPERIENCIA'!P76)+(((EXPERTO1/44)*B375)*14)/15)+(EXPERTO1FIJO/44)*B375),0)</f>
        <v>338935</v>
      </c>
      <c r="R375" s="9">
        <f>ROUNDDOWN(((('ASIG EXPERIENCIA'!Q76)+(((EXPERTO1/44)*B375)*15)/15)+(EXPERTO1FIJO/44)*B375),0)</f>
        <v>358842</v>
      </c>
    </row>
    <row r="376" spans="1:18" ht="16.899999999999999" customHeight="1" thickBot="1" x14ac:dyDescent="0.3">
      <c r="A376" s="11" t="s">
        <v>11</v>
      </c>
      <c r="B376" s="13">
        <v>21</v>
      </c>
      <c r="C376" s="14">
        <f>'RMN-BRP'!E23</f>
        <v>299111.39999999997</v>
      </c>
      <c r="D376" s="9">
        <f>ROUNDDOWN(((('ASIG EXPERIENCIA'!C77)+(((EXPERTO1/44)*B376)*1)/15)+(EXPERTO1FIJO/44)*B376),0)</f>
        <v>84157</v>
      </c>
      <c r="E376" s="9">
        <f>ROUNDDOWN(((('ASIG EXPERIENCIA'!D77)+(((EXPERTO1/44)*B376)*2)/15)+(EXPERTO1FIJO/44)*B376),0)</f>
        <v>105060</v>
      </c>
      <c r="F376" s="9">
        <f>ROUNDDOWN(((('ASIG EXPERIENCIA'!E77)+(((EXPERTO1/44)*B376)*3)/15)+(EXPERTO1FIJO/44)*B376),0)</f>
        <v>125961</v>
      </c>
      <c r="G376" s="9">
        <f>ROUNDDOWN(((('ASIG EXPERIENCIA'!F77)+(((EXPERTO1/44)*B376)*4)/15)+(EXPERTO1FIJO/44)*B376),0)</f>
        <v>146864</v>
      </c>
      <c r="H376" s="9">
        <f>ROUNDDOWN(((('ASIG EXPERIENCIA'!G77)+(((EXPERTO1/44)*B376)*5)/15)+(EXPERTO1FIJO/44)*B376),0)</f>
        <v>167765</v>
      </c>
      <c r="I376" s="9">
        <f>ROUNDDOWN(((('ASIG EXPERIENCIA'!H77)+(((EXPERTO1/44)*B376)*6)/15)+(EXPERTO1FIJO/44)*B376),0)</f>
        <v>188668</v>
      </c>
      <c r="J376" s="9">
        <f>ROUNDDOWN(((('ASIG EXPERIENCIA'!I77)+(((EXPERTO1/44)*B376)*7)/15)+(EXPERTO1FIJO/44)*B376),0)</f>
        <v>209569</v>
      </c>
      <c r="K376" s="9">
        <f>ROUNDDOWN(((('ASIG EXPERIENCIA'!J77)+(((EXPERTO1/44)*B376)*8)/15)+(EXPERTO1FIJO/44)*B376),0)</f>
        <v>230470</v>
      </c>
      <c r="L376" s="9">
        <f>ROUNDDOWN(((('ASIG EXPERIENCIA'!K77)+(((EXPERTO1/44)*B376)*9)/15)+(EXPERTO1FIJO/44)*B376),0)</f>
        <v>251373</v>
      </c>
      <c r="M376" s="9">
        <f>ROUNDDOWN(((('ASIG EXPERIENCIA'!L77)+(((EXPERTO1/44)*B376)*10)/15)+(EXPERTO1FIJO/44)*B376),0)</f>
        <v>272274</v>
      </c>
      <c r="N376" s="9">
        <f>ROUNDDOWN(((('ASIG EXPERIENCIA'!M77)+(((EXPERTO1/44)*B376)*11)/15)+(EXPERTO1FIJO/44)*B376),0)</f>
        <v>293177</v>
      </c>
      <c r="O376" s="9">
        <f>ROUNDDOWN(((('ASIG EXPERIENCIA'!N77)+(((EXPERTO1/44)*B376)*12)/15)+(EXPERTO1FIJO/44)*B376),0)</f>
        <v>314078</v>
      </c>
      <c r="P376" s="9">
        <f>ROUNDDOWN(((('ASIG EXPERIENCIA'!O77)+(((EXPERTO1/44)*B376)*13)/15)+(EXPERTO1FIJO/44)*B376),0)</f>
        <v>334980</v>
      </c>
      <c r="Q376" s="9">
        <f>ROUNDDOWN(((('ASIG EXPERIENCIA'!P77)+(((EXPERTO1/44)*B376)*14)/15)+(EXPERTO1FIJO/44)*B376),0)</f>
        <v>355882</v>
      </c>
      <c r="R376" s="9">
        <f>ROUNDDOWN(((('ASIG EXPERIENCIA'!Q77)+(((EXPERTO1/44)*B376)*15)/15)+(EXPERTO1FIJO/44)*B376),0)</f>
        <v>376784</v>
      </c>
    </row>
    <row r="377" spans="1:18" ht="16.899999999999999" customHeight="1" thickBot="1" x14ac:dyDescent="0.3">
      <c r="A377" s="11" t="s">
        <v>11</v>
      </c>
      <c r="B377" s="13">
        <v>22</v>
      </c>
      <c r="C377" s="14">
        <f>'RMN-BRP'!E24</f>
        <v>313354.8</v>
      </c>
      <c r="D377" s="9">
        <f>ROUNDDOWN(((('ASIG EXPERIENCIA'!C78)+(((EXPERTO1/44)*B377)*1)/15)+(EXPERTO1FIJO/44)*B377),0)</f>
        <v>88165</v>
      </c>
      <c r="E377" s="9">
        <f>ROUNDDOWN(((('ASIG EXPERIENCIA'!D78)+(((EXPERTO1/44)*B377)*2)/15)+(EXPERTO1FIJO/44)*B377),0)</f>
        <v>110063</v>
      </c>
      <c r="F377" s="9">
        <f>ROUNDDOWN(((('ASIG EXPERIENCIA'!E78)+(((EXPERTO1/44)*B377)*3)/15)+(EXPERTO1FIJO/44)*B377),0)</f>
        <v>131959</v>
      </c>
      <c r="G377" s="9">
        <f>ROUNDDOWN(((('ASIG EXPERIENCIA'!F78)+(((EXPERTO1/44)*B377)*4)/15)+(EXPERTO1FIJO/44)*B377),0)</f>
        <v>153857</v>
      </c>
      <c r="H377" s="9">
        <f>ROUNDDOWN(((('ASIG EXPERIENCIA'!G78)+(((EXPERTO1/44)*B377)*5)/15)+(EXPERTO1FIJO/44)*B377),0)</f>
        <v>175754</v>
      </c>
      <c r="I377" s="9">
        <f>ROUNDDOWN(((('ASIG EXPERIENCIA'!H78)+(((EXPERTO1/44)*B377)*6)/15)+(EXPERTO1FIJO/44)*B377),0)</f>
        <v>197651</v>
      </c>
      <c r="J377" s="9">
        <f>ROUNDDOWN(((('ASIG EXPERIENCIA'!I78)+(((EXPERTO1/44)*B377)*7)/15)+(EXPERTO1FIJO/44)*B377),0)</f>
        <v>219548</v>
      </c>
      <c r="K377" s="9">
        <f>ROUNDDOWN(((('ASIG EXPERIENCIA'!J78)+(((EXPERTO1/44)*B377)*8)/15)+(EXPERTO1FIJO/44)*B377),0)</f>
        <v>241446</v>
      </c>
      <c r="L377" s="9">
        <f>ROUNDDOWN(((('ASIG EXPERIENCIA'!K78)+(((EXPERTO1/44)*B377)*9)/15)+(EXPERTO1FIJO/44)*B377),0)</f>
        <v>263343</v>
      </c>
      <c r="M377" s="9">
        <f>ROUNDDOWN(((('ASIG EXPERIENCIA'!L78)+(((EXPERTO1/44)*B377)*10)/15)+(EXPERTO1FIJO/44)*B377),0)</f>
        <v>285240</v>
      </c>
      <c r="N377" s="9">
        <f>ROUNDDOWN(((('ASIG EXPERIENCIA'!M78)+(((EXPERTO1/44)*B377)*11)/15)+(EXPERTO1FIJO/44)*B377),0)</f>
        <v>307137</v>
      </c>
      <c r="O377" s="9">
        <f>ROUNDDOWN(((('ASIG EXPERIENCIA'!N78)+(((EXPERTO1/44)*B377)*12)/15)+(EXPERTO1FIJO/44)*B377),0)</f>
        <v>329035</v>
      </c>
      <c r="P377" s="9">
        <f>ROUNDDOWN(((('ASIG EXPERIENCIA'!O78)+(((EXPERTO1/44)*B377)*13)/15)+(EXPERTO1FIJO/44)*B377),0)</f>
        <v>350931</v>
      </c>
      <c r="Q377" s="9">
        <f>ROUNDDOWN(((('ASIG EXPERIENCIA'!P78)+(((EXPERTO1/44)*B377)*14)/15)+(EXPERTO1FIJO/44)*B377),0)</f>
        <v>372829</v>
      </c>
      <c r="R377" s="9">
        <f>ROUNDDOWN(((('ASIG EXPERIENCIA'!Q78)+(((EXPERTO1/44)*B377)*15)/15)+(EXPERTO1FIJO/44)*B377),0)</f>
        <v>394726</v>
      </c>
    </row>
    <row r="378" spans="1:18" ht="16.899999999999999" customHeight="1" thickBot="1" x14ac:dyDescent="0.3">
      <c r="A378" s="11" t="s">
        <v>11</v>
      </c>
      <c r="B378" s="13">
        <v>23</v>
      </c>
      <c r="C378" s="14">
        <f>'RMN-BRP'!E25</f>
        <v>327598.2</v>
      </c>
      <c r="D378" s="9">
        <f>ROUNDDOWN(((('ASIG EXPERIENCIA'!C79)+(((EXPERTO1/44)*B378)*1)/15)+(EXPERTO1FIJO/44)*B378),0)</f>
        <v>92173</v>
      </c>
      <c r="E378" s="9">
        <f>ROUNDDOWN(((('ASIG EXPERIENCIA'!D79)+(((EXPERTO1/44)*B378)*2)/15)+(EXPERTO1FIJO/44)*B378),0)</f>
        <v>115065</v>
      </c>
      <c r="F378" s="9">
        <f>ROUNDDOWN(((('ASIG EXPERIENCIA'!E79)+(((EXPERTO1/44)*B378)*3)/15)+(EXPERTO1FIJO/44)*B378),0)</f>
        <v>137958</v>
      </c>
      <c r="G378" s="9">
        <f>ROUNDDOWN(((('ASIG EXPERIENCIA'!F79)+(((EXPERTO1/44)*B378)*4)/15)+(EXPERTO1FIJO/44)*B378),0)</f>
        <v>160850</v>
      </c>
      <c r="H378" s="9">
        <f>ROUNDDOWN(((('ASIG EXPERIENCIA'!G79)+(((EXPERTO1/44)*B378)*5)/15)+(EXPERTO1FIJO/44)*B378),0)</f>
        <v>183743</v>
      </c>
      <c r="I378" s="9">
        <f>ROUNDDOWN(((('ASIG EXPERIENCIA'!H79)+(((EXPERTO1/44)*B378)*6)/15)+(EXPERTO1FIJO/44)*B378),0)</f>
        <v>206635</v>
      </c>
      <c r="J378" s="9">
        <f>ROUNDDOWN(((('ASIG EXPERIENCIA'!I79)+(((EXPERTO1/44)*B378)*7)/15)+(EXPERTO1FIJO/44)*B378),0)</f>
        <v>229528</v>
      </c>
      <c r="K378" s="9">
        <f>ROUNDDOWN(((('ASIG EXPERIENCIA'!J79)+(((EXPERTO1/44)*B378)*8)/15)+(EXPERTO1FIJO/44)*B378),0)</f>
        <v>252420</v>
      </c>
      <c r="L378" s="9">
        <f>ROUNDDOWN(((('ASIG EXPERIENCIA'!K79)+(((EXPERTO1/44)*B378)*9)/15)+(EXPERTO1FIJO/44)*B378),0)</f>
        <v>275313</v>
      </c>
      <c r="M378" s="9">
        <f>ROUNDDOWN(((('ASIG EXPERIENCIA'!L79)+(((EXPERTO1/44)*B378)*10)/15)+(EXPERTO1FIJO/44)*B378),0)</f>
        <v>298205</v>
      </c>
      <c r="N378" s="9">
        <f>ROUNDDOWN(((('ASIG EXPERIENCIA'!M79)+(((EXPERTO1/44)*B378)*11)/15)+(EXPERTO1FIJO/44)*B378),0)</f>
        <v>321099</v>
      </c>
      <c r="O378" s="9">
        <f>ROUNDDOWN(((('ASIG EXPERIENCIA'!N79)+(((EXPERTO1/44)*B378)*12)/15)+(EXPERTO1FIJO/44)*B378),0)</f>
        <v>343991</v>
      </c>
      <c r="P378" s="9">
        <f>ROUNDDOWN(((('ASIG EXPERIENCIA'!O79)+(((EXPERTO1/44)*B378)*13)/15)+(EXPERTO1FIJO/44)*B378),0)</f>
        <v>366884</v>
      </c>
      <c r="Q378" s="9">
        <f>ROUNDDOWN(((('ASIG EXPERIENCIA'!P79)+(((EXPERTO1/44)*B378)*14)/15)+(EXPERTO1FIJO/44)*B378),0)</f>
        <v>389776</v>
      </c>
      <c r="R378" s="9">
        <f>ROUNDDOWN(((('ASIG EXPERIENCIA'!Q79)+(((EXPERTO1/44)*B378)*15)/15)+(EXPERTO1FIJO/44)*B378),0)</f>
        <v>412669</v>
      </c>
    </row>
    <row r="379" spans="1:18" ht="16.899999999999999" customHeight="1" thickBot="1" x14ac:dyDescent="0.3">
      <c r="A379" s="11" t="s">
        <v>11</v>
      </c>
      <c r="B379" s="13">
        <v>24</v>
      </c>
      <c r="C379" s="14">
        <f>'RMN-BRP'!E26</f>
        <v>341841.6</v>
      </c>
      <c r="D379" s="9">
        <f>ROUNDDOWN(((('ASIG EXPERIENCIA'!C80)+(((EXPERTO1/44)*B379)*1)/15)+(EXPERTO1FIJO/44)*B379),0)</f>
        <v>96181</v>
      </c>
      <c r="E379" s="9">
        <f>ROUNDDOWN(((('ASIG EXPERIENCIA'!D80)+(((EXPERTO1/44)*B379)*2)/15)+(EXPERTO1FIJO/44)*B379),0)</f>
        <v>120068</v>
      </c>
      <c r="F379" s="9">
        <f>ROUNDDOWN(((('ASIG EXPERIENCIA'!E80)+(((EXPERTO1/44)*B379)*3)/15)+(EXPERTO1FIJO/44)*B379),0)</f>
        <v>143956</v>
      </c>
      <c r="G379" s="9">
        <f>ROUNDDOWN(((('ASIG EXPERIENCIA'!F80)+(((EXPERTO1/44)*B379)*4)/15)+(EXPERTO1FIJO/44)*B379),0)</f>
        <v>167844</v>
      </c>
      <c r="H379" s="9">
        <f>ROUNDDOWN(((('ASIG EXPERIENCIA'!G80)+(((EXPERTO1/44)*B379)*5)/15)+(EXPERTO1FIJO/44)*B379),0)</f>
        <v>191732</v>
      </c>
      <c r="I379" s="9">
        <f>ROUNDDOWN(((('ASIG EXPERIENCIA'!H80)+(((EXPERTO1/44)*B379)*6)/15)+(EXPERTO1FIJO/44)*B379),0)</f>
        <v>215619</v>
      </c>
      <c r="J379" s="9">
        <f>ROUNDDOWN(((('ASIG EXPERIENCIA'!I80)+(((EXPERTO1/44)*B379)*7)/15)+(EXPERTO1FIJO/44)*B379),0)</f>
        <v>239508</v>
      </c>
      <c r="K379" s="9">
        <f>ROUNDDOWN(((('ASIG EXPERIENCIA'!J80)+(((EXPERTO1/44)*B379)*8)/15)+(EXPERTO1FIJO/44)*B379),0)</f>
        <v>263395</v>
      </c>
      <c r="L379" s="9">
        <f>ROUNDDOWN(((('ASIG EXPERIENCIA'!K80)+(((EXPERTO1/44)*B379)*9)/15)+(EXPERTO1FIJO/44)*B379),0)</f>
        <v>287283</v>
      </c>
      <c r="M379" s="9">
        <f>ROUNDDOWN(((('ASIG EXPERIENCIA'!L80)+(((EXPERTO1/44)*B379)*10)/15)+(EXPERTO1FIJO/44)*B379),0)</f>
        <v>311171</v>
      </c>
      <c r="N379" s="9">
        <f>ROUNDDOWN(((('ASIG EXPERIENCIA'!M80)+(((EXPERTO1/44)*B379)*11)/15)+(EXPERTO1FIJO/44)*B379),0)</f>
        <v>335059</v>
      </c>
      <c r="O379" s="9">
        <f>ROUNDDOWN(((('ASIG EXPERIENCIA'!N80)+(((EXPERTO1/44)*B379)*12)/15)+(EXPERTO1FIJO/44)*B379),0)</f>
        <v>358946</v>
      </c>
      <c r="P379" s="9">
        <f>ROUNDDOWN(((('ASIG EXPERIENCIA'!O80)+(((EXPERTO1/44)*B379)*13)/15)+(EXPERTO1FIJO/44)*B379),0)</f>
        <v>382835</v>
      </c>
      <c r="Q379" s="9">
        <f>ROUNDDOWN(((('ASIG EXPERIENCIA'!P80)+(((EXPERTO1/44)*B379)*14)/15)+(EXPERTO1FIJO/44)*B379),0)</f>
        <v>406722</v>
      </c>
      <c r="R379" s="9">
        <f>ROUNDDOWN(((('ASIG EXPERIENCIA'!Q80)+(((EXPERTO1/44)*B379)*15)/15)+(EXPERTO1FIJO/44)*B379),0)</f>
        <v>430610</v>
      </c>
    </row>
    <row r="380" spans="1:18" ht="16.899999999999999" customHeight="1" thickBot="1" x14ac:dyDescent="0.3">
      <c r="A380" s="11" t="s">
        <v>11</v>
      </c>
      <c r="B380" s="13">
        <v>25</v>
      </c>
      <c r="C380" s="14">
        <f>'RMN-BRP'!E27</f>
        <v>356085</v>
      </c>
      <c r="D380" s="9">
        <f>ROUNDDOWN(((('ASIG EXPERIENCIA'!C81)+(((EXPERTO1/44)*B380)*1)/15)+(EXPERTO1FIJO/44)*B380),0)</f>
        <v>100188</v>
      </c>
      <c r="E380" s="9">
        <f>ROUNDDOWN(((('ASIG EXPERIENCIA'!D81)+(((EXPERTO1/44)*B380)*2)/15)+(EXPERTO1FIJO/44)*B380),0)</f>
        <v>125071</v>
      </c>
      <c r="F380" s="9">
        <f>ROUNDDOWN(((('ASIG EXPERIENCIA'!E81)+(((EXPERTO1/44)*B380)*3)/15)+(EXPERTO1FIJO/44)*B380),0)</f>
        <v>149954</v>
      </c>
      <c r="G380" s="9">
        <f>ROUNDDOWN(((('ASIG EXPERIENCIA'!F81)+(((EXPERTO1/44)*B380)*4)/15)+(EXPERTO1FIJO/44)*B380),0)</f>
        <v>174837</v>
      </c>
      <c r="H380" s="9">
        <f>ROUNDDOWN(((('ASIG EXPERIENCIA'!G81)+(((EXPERTO1/44)*B380)*5)/15)+(EXPERTO1FIJO/44)*B380),0)</f>
        <v>199721</v>
      </c>
      <c r="I380" s="9">
        <f>ROUNDDOWN(((('ASIG EXPERIENCIA'!H81)+(((EXPERTO1/44)*B380)*6)/15)+(EXPERTO1FIJO/44)*B380),0)</f>
        <v>224604</v>
      </c>
      <c r="J380" s="9">
        <f>ROUNDDOWN(((('ASIG EXPERIENCIA'!I81)+(((EXPERTO1/44)*B380)*7)/15)+(EXPERTO1FIJO/44)*B380),0)</f>
        <v>249487</v>
      </c>
      <c r="K380" s="9">
        <f>ROUNDDOWN(((('ASIG EXPERIENCIA'!J81)+(((EXPERTO1/44)*B380)*8)/15)+(EXPERTO1FIJO/44)*B380),0)</f>
        <v>274371</v>
      </c>
      <c r="L380" s="9">
        <f>ROUNDDOWN(((('ASIG EXPERIENCIA'!K81)+(((EXPERTO1/44)*B380)*9)/15)+(EXPERTO1FIJO/44)*B380),0)</f>
        <v>299253</v>
      </c>
      <c r="M380" s="9">
        <f>ROUNDDOWN(((('ASIG EXPERIENCIA'!L81)+(((EXPERTO1/44)*B380)*10)/15)+(EXPERTO1FIJO/44)*B380),0)</f>
        <v>324137</v>
      </c>
      <c r="N380" s="9">
        <f>ROUNDDOWN(((('ASIG EXPERIENCIA'!M81)+(((EXPERTO1/44)*B380)*11)/15)+(EXPERTO1FIJO/44)*B380),0)</f>
        <v>349019</v>
      </c>
      <c r="O380" s="9">
        <f>ROUNDDOWN(((('ASIG EXPERIENCIA'!N81)+(((EXPERTO1/44)*B380)*12)/15)+(EXPERTO1FIJO/44)*B380),0)</f>
        <v>373903</v>
      </c>
      <c r="P380" s="9">
        <f>ROUNDDOWN(((('ASIG EXPERIENCIA'!O81)+(((EXPERTO1/44)*B380)*13)/15)+(EXPERTO1FIJO/44)*B380),0)</f>
        <v>398786</v>
      </c>
      <c r="Q380" s="9">
        <f>ROUNDDOWN(((('ASIG EXPERIENCIA'!P81)+(((EXPERTO1/44)*B380)*14)/15)+(EXPERTO1FIJO/44)*B380),0)</f>
        <v>423669</v>
      </c>
      <c r="R380" s="9">
        <f>ROUNDDOWN(((('ASIG EXPERIENCIA'!Q81)+(((EXPERTO1/44)*B380)*15)/15)+(EXPERTO1FIJO/44)*B380),0)</f>
        <v>448552</v>
      </c>
    </row>
    <row r="381" spans="1:18" ht="16.899999999999999" customHeight="1" thickBot="1" x14ac:dyDescent="0.3">
      <c r="A381" s="11" t="s">
        <v>11</v>
      </c>
      <c r="B381" s="13">
        <v>26</v>
      </c>
      <c r="C381" s="14">
        <f>'RMN-BRP'!E28</f>
        <v>370328.39999999997</v>
      </c>
      <c r="D381" s="9">
        <f>ROUNDDOWN(((('ASIG EXPERIENCIA'!C82)+(((EXPERTO1/44)*B381)*1)/15)+(EXPERTO1FIJO/44)*B381),0)</f>
        <v>104196</v>
      </c>
      <c r="E381" s="9">
        <f>ROUNDDOWN(((('ASIG EXPERIENCIA'!D82)+(((EXPERTO1/44)*B381)*2)/15)+(EXPERTO1FIJO/44)*B381),0)</f>
        <v>130075</v>
      </c>
      <c r="F381" s="9">
        <f>ROUNDDOWN(((('ASIG EXPERIENCIA'!E82)+(((EXPERTO1/44)*B381)*3)/15)+(EXPERTO1FIJO/44)*B381),0)</f>
        <v>155952</v>
      </c>
      <c r="G381" s="9">
        <f>ROUNDDOWN(((('ASIG EXPERIENCIA'!F82)+(((EXPERTO1/44)*B381)*4)/15)+(EXPERTO1FIJO/44)*B381),0)</f>
        <v>181831</v>
      </c>
      <c r="H381" s="9">
        <f>ROUNDDOWN(((('ASIG EXPERIENCIA'!G82)+(((EXPERTO1/44)*B381)*5)/15)+(EXPERTO1FIJO/44)*B381),0)</f>
        <v>207709</v>
      </c>
      <c r="I381" s="9">
        <f>ROUNDDOWN(((('ASIG EXPERIENCIA'!H82)+(((EXPERTO1/44)*B381)*6)/15)+(EXPERTO1FIJO/44)*B381),0)</f>
        <v>233588</v>
      </c>
      <c r="J381" s="9">
        <f>ROUNDDOWN(((('ASIG EXPERIENCIA'!I82)+(((EXPERTO1/44)*B381)*7)/15)+(EXPERTO1FIJO/44)*B381),0)</f>
        <v>259466</v>
      </c>
      <c r="K381" s="9">
        <f>ROUNDDOWN(((('ASIG EXPERIENCIA'!J82)+(((EXPERTO1/44)*B381)*8)/15)+(EXPERTO1FIJO/44)*B381),0)</f>
        <v>285345</v>
      </c>
      <c r="L381" s="9">
        <f>ROUNDDOWN(((('ASIG EXPERIENCIA'!K82)+(((EXPERTO1/44)*B381)*9)/15)+(EXPERTO1FIJO/44)*B381),0)</f>
        <v>311223</v>
      </c>
      <c r="M381" s="9">
        <f>ROUNDDOWN(((('ASIG EXPERIENCIA'!L82)+(((EXPERTO1/44)*B381)*10)/15)+(EXPERTO1FIJO/44)*B381),0)</f>
        <v>337102</v>
      </c>
      <c r="N381" s="9">
        <f>ROUNDDOWN(((('ASIG EXPERIENCIA'!M82)+(((EXPERTO1/44)*B381)*11)/15)+(EXPERTO1FIJO/44)*B381),0)</f>
        <v>362981</v>
      </c>
      <c r="O381" s="9">
        <f>ROUNDDOWN(((('ASIG EXPERIENCIA'!N82)+(((EXPERTO1/44)*B381)*12)/15)+(EXPERTO1FIJO/44)*B381),0)</f>
        <v>388859</v>
      </c>
      <c r="P381" s="9">
        <f>ROUNDDOWN(((('ASIG EXPERIENCIA'!O82)+(((EXPERTO1/44)*B381)*13)/15)+(EXPERTO1FIJO/44)*B381),0)</f>
        <v>414738</v>
      </c>
      <c r="Q381" s="9">
        <f>ROUNDDOWN(((('ASIG EXPERIENCIA'!P82)+(((EXPERTO1/44)*B381)*14)/15)+(EXPERTO1FIJO/44)*B381),0)</f>
        <v>440616</v>
      </c>
      <c r="R381" s="9">
        <f>ROUNDDOWN(((('ASIG EXPERIENCIA'!Q82)+(((EXPERTO1/44)*B381)*15)/15)+(EXPERTO1FIJO/44)*B381),0)</f>
        <v>466495</v>
      </c>
    </row>
    <row r="382" spans="1:18" ht="16.899999999999999" customHeight="1" thickBot="1" x14ac:dyDescent="0.3">
      <c r="A382" s="11" t="s">
        <v>11</v>
      </c>
      <c r="B382" s="13">
        <v>27</v>
      </c>
      <c r="C382" s="14">
        <f>'RMN-BRP'!E29</f>
        <v>384571.8</v>
      </c>
      <c r="D382" s="9">
        <f>ROUNDDOWN(((('ASIG EXPERIENCIA'!C83)+(((EXPERTO1/44)*B382)*1)/15)+(EXPERTO1FIJO/44)*B382),0)</f>
        <v>108203</v>
      </c>
      <c r="E382" s="9">
        <f>ROUNDDOWN(((('ASIG EXPERIENCIA'!D83)+(((EXPERTO1/44)*B382)*2)/15)+(EXPERTO1FIJO/44)*B382),0)</f>
        <v>135077</v>
      </c>
      <c r="F382" s="9">
        <f>ROUNDDOWN(((('ASIG EXPERIENCIA'!E83)+(((EXPERTO1/44)*B382)*3)/15)+(EXPERTO1FIJO/44)*B382),0)</f>
        <v>161951</v>
      </c>
      <c r="G382" s="9">
        <f>ROUNDDOWN(((('ASIG EXPERIENCIA'!F83)+(((EXPERTO1/44)*B382)*4)/15)+(EXPERTO1FIJO/44)*B382),0)</f>
        <v>188825</v>
      </c>
      <c r="H382" s="9">
        <f>ROUNDDOWN(((('ASIG EXPERIENCIA'!G83)+(((EXPERTO1/44)*B382)*5)/15)+(EXPERTO1FIJO/44)*B382),0)</f>
        <v>215698</v>
      </c>
      <c r="I382" s="9">
        <f>ROUNDDOWN(((('ASIG EXPERIENCIA'!H83)+(((EXPERTO1/44)*B382)*6)/15)+(EXPERTO1FIJO/44)*B382),0)</f>
        <v>242572</v>
      </c>
      <c r="J382" s="9">
        <f>ROUNDDOWN(((('ASIG EXPERIENCIA'!I83)+(((EXPERTO1/44)*B382)*7)/15)+(EXPERTO1FIJO/44)*B382),0)</f>
        <v>269446</v>
      </c>
      <c r="K382" s="9">
        <f>ROUNDDOWN(((('ASIG EXPERIENCIA'!J83)+(((EXPERTO1/44)*B382)*8)/15)+(EXPERTO1FIJO/44)*B382),0)</f>
        <v>296320</v>
      </c>
      <c r="L382" s="9">
        <f>ROUNDDOWN(((('ASIG EXPERIENCIA'!K83)+(((EXPERTO1/44)*B382)*9)/15)+(EXPERTO1FIJO/44)*B382),0)</f>
        <v>323194</v>
      </c>
      <c r="M382" s="9">
        <f>ROUNDDOWN(((('ASIG EXPERIENCIA'!L83)+(((EXPERTO1/44)*B382)*10)/15)+(EXPERTO1FIJO/44)*B382),0)</f>
        <v>350067</v>
      </c>
      <c r="N382" s="9">
        <f>ROUNDDOWN(((('ASIG EXPERIENCIA'!M83)+(((EXPERTO1/44)*B382)*11)/15)+(EXPERTO1FIJO/44)*B382),0)</f>
        <v>376941</v>
      </c>
      <c r="O382" s="9">
        <f>ROUNDDOWN(((('ASIG EXPERIENCIA'!N83)+(((EXPERTO1/44)*B382)*12)/15)+(EXPERTO1FIJO/44)*B382),0)</f>
        <v>403816</v>
      </c>
      <c r="P382" s="9">
        <f>ROUNDDOWN(((('ASIG EXPERIENCIA'!O83)+(((EXPERTO1/44)*B382)*13)/15)+(EXPERTO1FIJO/44)*B382),0)</f>
        <v>430689</v>
      </c>
      <c r="Q382" s="9">
        <f>ROUNDDOWN(((('ASIG EXPERIENCIA'!P83)+(((EXPERTO1/44)*B382)*14)/15)+(EXPERTO1FIJO/44)*B382),0)</f>
        <v>457563</v>
      </c>
      <c r="R382" s="9">
        <f>ROUNDDOWN(((('ASIG EXPERIENCIA'!Q83)+(((EXPERTO1/44)*B382)*15)/15)+(EXPERTO1FIJO/44)*B382),0)</f>
        <v>484436</v>
      </c>
    </row>
    <row r="383" spans="1:18" ht="16.899999999999999" customHeight="1" thickBot="1" x14ac:dyDescent="0.3">
      <c r="A383" s="11" t="s">
        <v>11</v>
      </c>
      <c r="B383" s="13">
        <v>28</v>
      </c>
      <c r="C383" s="14">
        <f>'RMN-BRP'!E30</f>
        <v>398815.2</v>
      </c>
      <c r="D383" s="9">
        <f>ROUNDDOWN(((('ASIG EXPERIENCIA'!C84)+(((EXPERTO1/44)*B383)*1)/15)+(EXPERTO1FIJO/44)*B383),0)</f>
        <v>112210</v>
      </c>
      <c r="E383" s="9">
        <f>ROUNDDOWN(((('ASIG EXPERIENCIA'!D84)+(((EXPERTO1/44)*B383)*2)/15)+(EXPERTO1FIJO/44)*B383),0)</f>
        <v>140080</v>
      </c>
      <c r="F383" s="9">
        <f>ROUNDDOWN(((('ASIG EXPERIENCIA'!E84)+(((EXPERTO1/44)*B383)*3)/15)+(EXPERTO1FIJO/44)*B383),0)</f>
        <v>167949</v>
      </c>
      <c r="G383" s="9">
        <f>ROUNDDOWN(((('ASIG EXPERIENCIA'!F84)+(((EXPERTO1/44)*B383)*4)/15)+(EXPERTO1FIJO/44)*B383),0)</f>
        <v>195818</v>
      </c>
      <c r="H383" s="9">
        <f>ROUNDDOWN(((('ASIG EXPERIENCIA'!G84)+(((EXPERTO1/44)*B383)*5)/15)+(EXPERTO1FIJO/44)*B383),0)</f>
        <v>223688</v>
      </c>
      <c r="I383" s="9">
        <f>ROUNDDOWN(((('ASIG EXPERIENCIA'!H84)+(((EXPERTO1/44)*B383)*6)/15)+(EXPERTO1FIJO/44)*B383),0)</f>
        <v>251556</v>
      </c>
      <c r="J383" s="9">
        <f>ROUNDDOWN(((('ASIG EXPERIENCIA'!I84)+(((EXPERTO1/44)*B383)*7)/15)+(EXPERTO1FIJO/44)*B383),0)</f>
        <v>279426</v>
      </c>
      <c r="K383" s="9">
        <f>ROUNDDOWN(((('ASIG EXPERIENCIA'!J84)+(((EXPERTO1/44)*B383)*8)/15)+(EXPERTO1FIJO/44)*B383),0)</f>
        <v>307294</v>
      </c>
      <c r="L383" s="9">
        <f>ROUNDDOWN(((('ASIG EXPERIENCIA'!K84)+(((EXPERTO1/44)*B383)*9)/15)+(EXPERTO1FIJO/44)*B383),0)</f>
        <v>335164</v>
      </c>
      <c r="M383" s="9">
        <f>ROUNDDOWN(((('ASIG EXPERIENCIA'!L84)+(((EXPERTO1/44)*B383)*10)/15)+(EXPERTO1FIJO/44)*B383),0)</f>
        <v>363033</v>
      </c>
      <c r="N383" s="9">
        <f>ROUNDDOWN(((('ASIG EXPERIENCIA'!M84)+(((EXPERTO1/44)*B383)*11)/15)+(EXPERTO1FIJO/44)*B383),0)</f>
        <v>390902</v>
      </c>
      <c r="O383" s="9">
        <f>ROUNDDOWN(((('ASIG EXPERIENCIA'!N84)+(((EXPERTO1/44)*B383)*12)/15)+(EXPERTO1FIJO/44)*B383),0)</f>
        <v>418771</v>
      </c>
      <c r="P383" s="9">
        <f>ROUNDDOWN(((('ASIG EXPERIENCIA'!O84)+(((EXPERTO1/44)*B383)*13)/15)+(EXPERTO1FIJO/44)*B383),0)</f>
        <v>446640</v>
      </c>
      <c r="Q383" s="9">
        <f>ROUNDDOWN(((('ASIG EXPERIENCIA'!P84)+(((EXPERTO1/44)*B383)*14)/15)+(EXPERTO1FIJO/44)*B383),0)</f>
        <v>474510</v>
      </c>
      <c r="R383" s="9">
        <f>ROUNDDOWN(((('ASIG EXPERIENCIA'!Q84)+(((EXPERTO1/44)*B383)*15)/15)+(EXPERTO1FIJO/44)*B383),0)</f>
        <v>502379</v>
      </c>
    </row>
    <row r="384" spans="1:18" ht="16.899999999999999" customHeight="1" thickBot="1" x14ac:dyDescent="0.3">
      <c r="A384" s="11" t="s">
        <v>11</v>
      </c>
      <c r="B384" s="13">
        <v>29</v>
      </c>
      <c r="C384" s="14">
        <f>'RMN-BRP'!E31</f>
        <v>413058.6</v>
      </c>
      <c r="D384" s="9">
        <f>ROUNDDOWN(((('ASIG EXPERIENCIA'!C85)+(((EXPERTO1/44)*B384)*1)/15)+(EXPERTO1FIJO/44)*B384),0)</f>
        <v>116218</v>
      </c>
      <c r="E384" s="9">
        <f>ROUNDDOWN(((('ASIG EXPERIENCIA'!D85)+(((EXPERTO1/44)*B384)*2)/15)+(EXPERTO1FIJO/44)*B384),0)</f>
        <v>145083</v>
      </c>
      <c r="F384" s="9">
        <f>ROUNDDOWN(((('ASIG EXPERIENCIA'!E85)+(((EXPERTO1/44)*B384)*3)/15)+(EXPERTO1FIJO/44)*B384),0)</f>
        <v>173948</v>
      </c>
      <c r="G384" s="9">
        <f>ROUNDDOWN(((('ASIG EXPERIENCIA'!F85)+(((EXPERTO1/44)*B384)*4)/15)+(EXPERTO1FIJO/44)*B384),0)</f>
        <v>202811</v>
      </c>
      <c r="H384" s="9">
        <f>ROUNDDOWN(((('ASIG EXPERIENCIA'!G85)+(((EXPERTO1/44)*B384)*5)/15)+(EXPERTO1FIJO/44)*B384),0)</f>
        <v>231676</v>
      </c>
      <c r="I384" s="9">
        <f>ROUNDDOWN(((('ASIG EXPERIENCIA'!H85)+(((EXPERTO1/44)*B384)*6)/15)+(EXPERTO1FIJO/44)*B384),0)</f>
        <v>260541</v>
      </c>
      <c r="J384" s="9">
        <f>ROUNDDOWN(((('ASIG EXPERIENCIA'!I85)+(((EXPERTO1/44)*B384)*7)/15)+(EXPERTO1FIJO/44)*B384),0)</f>
        <v>289405</v>
      </c>
      <c r="K384" s="9">
        <f>ROUNDDOWN(((('ASIG EXPERIENCIA'!J85)+(((EXPERTO1/44)*B384)*8)/15)+(EXPERTO1FIJO/44)*B384),0)</f>
        <v>318270</v>
      </c>
      <c r="L384" s="9">
        <f>ROUNDDOWN(((('ASIG EXPERIENCIA'!K85)+(((EXPERTO1/44)*B384)*9)/15)+(EXPERTO1FIJO/44)*B384),0)</f>
        <v>347134</v>
      </c>
      <c r="M384" s="9">
        <f>ROUNDDOWN(((('ASIG EXPERIENCIA'!L85)+(((EXPERTO1/44)*B384)*10)/15)+(EXPERTO1FIJO/44)*B384),0)</f>
        <v>375999</v>
      </c>
      <c r="N384" s="9">
        <f>ROUNDDOWN(((('ASIG EXPERIENCIA'!M85)+(((EXPERTO1/44)*B384)*11)/15)+(EXPERTO1FIJO/44)*B384),0)</f>
        <v>404863</v>
      </c>
      <c r="O384" s="9">
        <f>ROUNDDOWN(((('ASIG EXPERIENCIA'!N85)+(((EXPERTO1/44)*B384)*12)/15)+(EXPERTO1FIJO/44)*B384),0)</f>
        <v>433727</v>
      </c>
      <c r="P384" s="9">
        <f>ROUNDDOWN(((('ASIG EXPERIENCIA'!O85)+(((EXPERTO1/44)*B384)*13)/15)+(EXPERTO1FIJO/44)*B384),0)</f>
        <v>462592</v>
      </c>
      <c r="Q384" s="9">
        <f>ROUNDDOWN(((('ASIG EXPERIENCIA'!P85)+(((EXPERTO1/44)*B384)*14)/15)+(EXPERTO1FIJO/44)*B384),0)</f>
        <v>491457</v>
      </c>
      <c r="R384" s="9">
        <f>ROUNDDOWN(((('ASIG EXPERIENCIA'!Q85)+(((EXPERTO1/44)*B384)*15)/15)+(EXPERTO1FIJO/44)*B384),0)</f>
        <v>520321</v>
      </c>
    </row>
    <row r="385" spans="1:18" ht="16.899999999999999" customHeight="1" thickBot="1" x14ac:dyDescent="0.3">
      <c r="A385" s="11" t="s">
        <v>11</v>
      </c>
      <c r="B385" s="13">
        <v>30</v>
      </c>
      <c r="C385" s="14">
        <f>'RMN-BRP'!E32</f>
        <v>427302</v>
      </c>
      <c r="D385" s="9">
        <f>ROUNDDOWN(((('ASIG EXPERIENCIA'!C86)+(((EXPERTO1/44)*B385)*1)/15)+(EXPERTO1FIJO/44)*B385),0)</f>
        <v>120226</v>
      </c>
      <c r="E385" s="9">
        <f>ROUNDDOWN(((('ASIG EXPERIENCIA'!D86)+(((EXPERTO1/44)*B385)*2)/15)+(EXPERTO1FIJO/44)*B385),0)</f>
        <v>150085</v>
      </c>
      <c r="F385" s="9">
        <f>ROUNDDOWN(((('ASIG EXPERIENCIA'!E86)+(((EXPERTO1/44)*B385)*3)/15)+(EXPERTO1FIJO/44)*B385),0)</f>
        <v>179946</v>
      </c>
      <c r="G385" s="9">
        <f>ROUNDDOWN(((('ASIG EXPERIENCIA'!F86)+(((EXPERTO1/44)*B385)*4)/15)+(EXPERTO1FIJO/44)*B385),0)</f>
        <v>209805</v>
      </c>
      <c r="H385" s="9">
        <f>ROUNDDOWN(((('ASIG EXPERIENCIA'!G86)+(((EXPERTO1/44)*B385)*5)/15)+(EXPERTO1FIJO/44)*B385),0)</f>
        <v>239665</v>
      </c>
      <c r="I385" s="9">
        <f>ROUNDDOWN(((('ASIG EXPERIENCIA'!H86)+(((EXPERTO1/44)*B385)*6)/15)+(EXPERTO1FIJO/44)*B385),0)</f>
        <v>269525</v>
      </c>
      <c r="J385" s="9">
        <f>ROUNDDOWN(((('ASIG EXPERIENCIA'!I86)+(((EXPERTO1/44)*B385)*7)/15)+(EXPERTO1FIJO/44)*B385),0)</f>
        <v>299384</v>
      </c>
      <c r="K385" s="9">
        <f>ROUNDDOWN(((('ASIG EXPERIENCIA'!J86)+(((EXPERTO1/44)*B385)*8)/15)+(EXPERTO1FIJO/44)*B385),0)</f>
        <v>329244</v>
      </c>
      <c r="L385" s="9">
        <f>ROUNDDOWN(((('ASIG EXPERIENCIA'!K86)+(((EXPERTO1/44)*B385)*9)/15)+(EXPERTO1FIJO/44)*B385),0)</f>
        <v>359105</v>
      </c>
      <c r="M385" s="9">
        <f>ROUNDDOWN(((('ASIG EXPERIENCIA'!L86)+(((EXPERTO1/44)*B385)*10)/15)+(EXPERTO1FIJO/44)*B385),0)</f>
        <v>388964</v>
      </c>
      <c r="N385" s="9">
        <f>ROUNDDOWN(((('ASIG EXPERIENCIA'!M86)+(((EXPERTO1/44)*B385)*11)/15)+(EXPERTO1FIJO/44)*B385),0)</f>
        <v>418824</v>
      </c>
      <c r="O385" s="9">
        <f>ROUNDDOWN(((('ASIG EXPERIENCIA'!N86)+(((EXPERTO1/44)*B385)*12)/15)+(EXPERTO1FIJO/44)*B385),0)</f>
        <v>448684</v>
      </c>
      <c r="P385" s="9">
        <f>ROUNDDOWN(((('ASIG EXPERIENCIA'!O86)+(((EXPERTO1/44)*B385)*13)/15)+(EXPERTO1FIJO/44)*B385),0)</f>
        <v>478543</v>
      </c>
      <c r="Q385" s="9">
        <f>ROUNDDOWN(((('ASIG EXPERIENCIA'!P86)+(((EXPERTO1/44)*B385)*14)/15)+(EXPERTO1FIJO/44)*B385),0)</f>
        <v>508403</v>
      </c>
      <c r="R385" s="9">
        <f>ROUNDDOWN(((('ASIG EXPERIENCIA'!Q86)+(((EXPERTO1/44)*B385)*15)/15)+(EXPERTO1FIJO/44)*B385),0)</f>
        <v>538264</v>
      </c>
    </row>
    <row r="386" spans="1:18" ht="16.899999999999999" customHeight="1" thickBot="1" x14ac:dyDescent="0.3">
      <c r="A386" s="11" t="s">
        <v>11</v>
      </c>
      <c r="B386" s="13">
        <v>31</v>
      </c>
      <c r="C386" s="14">
        <f>'RMN-BRP'!E33</f>
        <v>441545.39999999997</v>
      </c>
      <c r="D386" s="9">
        <f>ROUNDDOWN(((('ASIG EXPERIENCIA'!C87)+(((EXPERTO1/44)*B386)*1)/15)+(EXPERTO1FIJO/44)*B386),0)</f>
        <v>124234</v>
      </c>
      <c r="E386" s="9">
        <f>ROUNDDOWN(((('ASIG EXPERIENCIA'!D87)+(((EXPERTO1/44)*B386)*2)/15)+(EXPERTO1FIJO/44)*B386),0)</f>
        <v>155088</v>
      </c>
      <c r="F386" s="9">
        <f>ROUNDDOWN(((('ASIG EXPERIENCIA'!E87)+(((EXPERTO1/44)*B386)*3)/15)+(EXPERTO1FIJO/44)*B386),0)</f>
        <v>185944</v>
      </c>
      <c r="G386" s="9">
        <f>ROUNDDOWN(((('ASIG EXPERIENCIA'!F87)+(((EXPERTO1/44)*B386)*4)/15)+(EXPERTO1FIJO/44)*B386),0)</f>
        <v>216799</v>
      </c>
      <c r="H386" s="9">
        <f>ROUNDDOWN(((('ASIG EXPERIENCIA'!G87)+(((EXPERTO1/44)*B386)*5)/15)+(EXPERTO1FIJO/44)*B386),0)</f>
        <v>247654</v>
      </c>
      <c r="I386" s="9">
        <f>ROUNDDOWN(((('ASIG EXPERIENCIA'!H87)+(((EXPERTO1/44)*B386)*6)/15)+(EXPERTO1FIJO/44)*B386),0)</f>
        <v>278509</v>
      </c>
      <c r="J386" s="9">
        <f>ROUNDDOWN(((('ASIG EXPERIENCIA'!I87)+(((EXPERTO1/44)*B386)*7)/15)+(EXPERTO1FIJO/44)*B386),0)</f>
        <v>309365</v>
      </c>
      <c r="K386" s="9">
        <f>ROUNDDOWN(((('ASIG EXPERIENCIA'!J87)+(((EXPERTO1/44)*B386)*8)/15)+(EXPERTO1FIJO/44)*B386),0)</f>
        <v>340219</v>
      </c>
      <c r="L386" s="9">
        <f>ROUNDDOWN(((('ASIG EXPERIENCIA'!K87)+(((EXPERTO1/44)*B386)*9)/15)+(EXPERTO1FIJO/44)*B386),0)</f>
        <v>371074</v>
      </c>
      <c r="M386" s="9">
        <f>ROUNDDOWN(((('ASIG EXPERIENCIA'!L87)+(((EXPERTO1/44)*B386)*10)/15)+(EXPERTO1FIJO/44)*B386),0)</f>
        <v>401930</v>
      </c>
      <c r="N386" s="9">
        <f>ROUNDDOWN(((('ASIG EXPERIENCIA'!M87)+(((EXPERTO1/44)*B386)*11)/15)+(EXPERTO1FIJO/44)*B386),0)</f>
        <v>432784</v>
      </c>
      <c r="O386" s="9">
        <f>ROUNDDOWN(((('ASIG EXPERIENCIA'!N87)+(((EXPERTO1/44)*B386)*12)/15)+(EXPERTO1FIJO/44)*B386),0)</f>
        <v>463640</v>
      </c>
      <c r="P386" s="9">
        <f>ROUNDDOWN(((('ASIG EXPERIENCIA'!O87)+(((EXPERTO1/44)*B386)*13)/15)+(EXPERTO1FIJO/44)*B386),0)</f>
        <v>494495</v>
      </c>
      <c r="Q386" s="9">
        <f>ROUNDDOWN(((('ASIG EXPERIENCIA'!P87)+(((EXPERTO1/44)*B386)*14)/15)+(EXPERTO1FIJO/44)*B386),0)</f>
        <v>525350</v>
      </c>
      <c r="R386" s="9">
        <f>ROUNDDOWN(((('ASIG EXPERIENCIA'!Q87)+(((EXPERTO1/44)*B386)*15)/15)+(EXPERTO1FIJO/44)*B386),0)</f>
        <v>556205</v>
      </c>
    </row>
    <row r="387" spans="1:18" ht="16.899999999999999" customHeight="1" thickBot="1" x14ac:dyDescent="0.3">
      <c r="A387" s="11" t="s">
        <v>11</v>
      </c>
      <c r="B387" s="13">
        <v>32</v>
      </c>
      <c r="C387" s="14">
        <f>'RMN-BRP'!E34</f>
        <v>455788.79999999999</v>
      </c>
      <c r="D387" s="9">
        <f>ROUNDDOWN(((('ASIG EXPERIENCIA'!C88)+(((EXPERTO1/44)*B387)*1)/15)+(EXPERTO1FIJO/44)*B387),0)</f>
        <v>128241</v>
      </c>
      <c r="E387" s="9">
        <f>ROUNDDOWN(((('ASIG EXPERIENCIA'!D88)+(((EXPERTO1/44)*B387)*2)/15)+(EXPERTO1FIJO/44)*B387),0)</f>
        <v>160092</v>
      </c>
      <c r="F387" s="9">
        <f>ROUNDDOWN(((('ASIG EXPERIENCIA'!E88)+(((EXPERTO1/44)*B387)*3)/15)+(EXPERTO1FIJO/44)*B387),0)</f>
        <v>191942</v>
      </c>
      <c r="G387" s="9">
        <f>ROUNDDOWN(((('ASIG EXPERIENCIA'!F88)+(((EXPERTO1/44)*B387)*4)/15)+(EXPERTO1FIJO/44)*B387),0)</f>
        <v>223792</v>
      </c>
      <c r="H387" s="9">
        <f>ROUNDDOWN(((('ASIG EXPERIENCIA'!G88)+(((EXPERTO1/44)*B387)*5)/15)+(EXPERTO1FIJO/44)*B387),0)</f>
        <v>255643</v>
      </c>
      <c r="I387" s="9">
        <f>ROUNDDOWN(((('ASIG EXPERIENCIA'!H88)+(((EXPERTO1/44)*B387)*6)/15)+(EXPERTO1FIJO/44)*B387),0)</f>
        <v>287493</v>
      </c>
      <c r="J387" s="9">
        <f>ROUNDDOWN(((('ASIG EXPERIENCIA'!I88)+(((EXPERTO1/44)*B387)*7)/15)+(EXPERTO1FIJO/44)*B387),0)</f>
        <v>319344</v>
      </c>
      <c r="K387" s="9">
        <f>ROUNDDOWN(((('ASIG EXPERIENCIA'!J88)+(((EXPERTO1/44)*B387)*8)/15)+(EXPERTO1FIJO/44)*B387),0)</f>
        <v>351195</v>
      </c>
      <c r="L387" s="9">
        <f>ROUNDDOWN(((('ASIG EXPERIENCIA'!K88)+(((EXPERTO1/44)*B387)*9)/15)+(EXPERTO1FIJO/44)*B387),0)</f>
        <v>383044</v>
      </c>
      <c r="M387" s="9">
        <f>ROUNDDOWN(((('ASIG EXPERIENCIA'!L88)+(((EXPERTO1/44)*B387)*10)/15)+(EXPERTO1FIJO/44)*B387),0)</f>
        <v>414895</v>
      </c>
      <c r="N387" s="9">
        <f>ROUNDDOWN(((('ASIG EXPERIENCIA'!M88)+(((EXPERTO1/44)*B387)*11)/15)+(EXPERTO1FIJO/44)*B387),0)</f>
        <v>446746</v>
      </c>
      <c r="O387" s="9">
        <f>ROUNDDOWN(((('ASIG EXPERIENCIA'!N88)+(((EXPERTO1/44)*B387)*12)/15)+(EXPERTO1FIJO/44)*B387),0)</f>
        <v>478596</v>
      </c>
      <c r="P387" s="9">
        <f>ROUNDDOWN(((('ASIG EXPERIENCIA'!O88)+(((EXPERTO1/44)*B387)*13)/15)+(EXPERTO1FIJO/44)*B387),0)</f>
        <v>510446</v>
      </c>
      <c r="Q387" s="9">
        <f>ROUNDDOWN(((('ASIG EXPERIENCIA'!P88)+(((EXPERTO1/44)*B387)*14)/15)+(EXPERTO1FIJO/44)*B387),0)</f>
        <v>542297</v>
      </c>
      <c r="R387" s="9">
        <f>ROUNDDOWN(((('ASIG EXPERIENCIA'!Q88)+(((EXPERTO1/44)*B387)*15)/15)+(EXPERTO1FIJO/44)*B387),0)</f>
        <v>574147</v>
      </c>
    </row>
    <row r="388" spans="1:18" ht="16.899999999999999" customHeight="1" thickBot="1" x14ac:dyDescent="0.3">
      <c r="A388" s="11" t="s">
        <v>11</v>
      </c>
      <c r="B388" s="13">
        <v>33</v>
      </c>
      <c r="C388" s="14">
        <f>'RMN-BRP'!E35</f>
        <v>470032.2</v>
      </c>
      <c r="D388" s="9">
        <f>ROUNDDOWN(((('ASIG EXPERIENCIA'!C89)+(((EXPERTO1/44)*B388)*1)/15)+(EXPERTO1FIJO/44)*B388),0)</f>
        <v>132249</v>
      </c>
      <c r="E388" s="9">
        <f>ROUNDDOWN(((('ASIG EXPERIENCIA'!D89)+(((EXPERTO1/44)*B388)*2)/15)+(EXPERTO1FIJO/44)*B388),0)</f>
        <v>165095</v>
      </c>
      <c r="F388" s="9">
        <f>ROUNDDOWN(((('ASIG EXPERIENCIA'!E89)+(((EXPERTO1/44)*B388)*3)/15)+(EXPERTO1FIJO/44)*B388),0)</f>
        <v>197940</v>
      </c>
      <c r="G388" s="9">
        <f>ROUNDDOWN(((('ASIG EXPERIENCIA'!F89)+(((EXPERTO1/44)*B388)*4)/15)+(EXPERTO1FIJO/44)*B388),0)</f>
        <v>230786</v>
      </c>
      <c r="H388" s="9">
        <f>ROUNDDOWN(((('ASIG EXPERIENCIA'!G89)+(((EXPERTO1/44)*B388)*5)/15)+(EXPERTO1FIJO/44)*B388),0)</f>
        <v>263632</v>
      </c>
      <c r="I388" s="9">
        <f>ROUNDDOWN(((('ASIG EXPERIENCIA'!H89)+(((EXPERTO1/44)*B388)*6)/15)+(EXPERTO1FIJO/44)*B388),0)</f>
        <v>296478</v>
      </c>
      <c r="J388" s="9">
        <f>ROUNDDOWN(((('ASIG EXPERIENCIA'!I89)+(((EXPERTO1/44)*B388)*7)/15)+(EXPERTO1FIJO/44)*B388),0)</f>
        <v>329323</v>
      </c>
      <c r="K388" s="9">
        <f>ROUNDDOWN(((('ASIG EXPERIENCIA'!J89)+(((EXPERTO1/44)*B388)*8)/15)+(EXPERTO1FIJO/44)*B388),0)</f>
        <v>362169</v>
      </c>
      <c r="L388" s="9">
        <f>ROUNDDOWN(((('ASIG EXPERIENCIA'!K89)+(((EXPERTO1/44)*B388)*9)/15)+(EXPERTO1FIJO/44)*B388),0)</f>
        <v>395015</v>
      </c>
      <c r="M388" s="9">
        <f>ROUNDDOWN(((('ASIG EXPERIENCIA'!L89)+(((EXPERTO1/44)*B388)*10)/15)+(EXPERTO1FIJO/44)*B388),0)</f>
        <v>427860</v>
      </c>
      <c r="N388" s="9">
        <f>ROUNDDOWN(((('ASIG EXPERIENCIA'!M89)+(((EXPERTO1/44)*B388)*11)/15)+(EXPERTO1FIJO/44)*B388),0)</f>
        <v>460706</v>
      </c>
      <c r="O388" s="9">
        <f>ROUNDDOWN(((('ASIG EXPERIENCIA'!N89)+(((EXPERTO1/44)*B388)*12)/15)+(EXPERTO1FIJO/44)*B388),0)</f>
        <v>493552</v>
      </c>
      <c r="P388" s="9">
        <f>ROUNDDOWN(((('ASIG EXPERIENCIA'!O89)+(((EXPERTO1/44)*B388)*13)/15)+(EXPERTO1FIJO/44)*B388),0)</f>
        <v>526397</v>
      </c>
      <c r="Q388" s="9">
        <f>ROUNDDOWN(((('ASIG EXPERIENCIA'!P89)+(((EXPERTO1/44)*B388)*14)/15)+(EXPERTO1FIJO/44)*B388),0)</f>
        <v>559244</v>
      </c>
      <c r="R388" s="9">
        <f>ROUNDDOWN(((('ASIG EXPERIENCIA'!Q89)+(((EXPERTO1/44)*B388)*15)/15)+(EXPERTO1FIJO/44)*B388),0)</f>
        <v>592090</v>
      </c>
    </row>
    <row r="389" spans="1:18" ht="16.899999999999999" customHeight="1" thickBot="1" x14ac:dyDescent="0.3">
      <c r="A389" s="11" t="s">
        <v>11</v>
      </c>
      <c r="B389" s="13">
        <v>34</v>
      </c>
      <c r="C389" s="14">
        <f>'RMN-BRP'!E36</f>
        <v>484275.6</v>
      </c>
      <c r="D389" s="9">
        <f>ROUNDDOWN(((('ASIG EXPERIENCIA'!C90)+(((EXPERTO1/44)*B389)*1)/15)+(EXPERTO1FIJO/44)*B389),0)</f>
        <v>136256</v>
      </c>
      <c r="E389" s="9">
        <f>ROUNDDOWN(((('ASIG EXPERIENCIA'!D90)+(((EXPERTO1/44)*B389)*2)/15)+(EXPERTO1FIJO/44)*B389),0)</f>
        <v>170097</v>
      </c>
      <c r="F389" s="9">
        <f>ROUNDDOWN(((('ASIG EXPERIENCIA'!E90)+(((EXPERTO1/44)*B389)*3)/15)+(EXPERTO1FIJO/44)*B389),0)</f>
        <v>203939</v>
      </c>
      <c r="G389" s="9">
        <f>ROUNDDOWN(((('ASIG EXPERIENCIA'!F90)+(((EXPERTO1/44)*B389)*4)/15)+(EXPERTO1FIJO/44)*B389),0)</f>
        <v>237779</v>
      </c>
      <c r="H389" s="9">
        <f>ROUNDDOWN(((('ASIG EXPERIENCIA'!G90)+(((EXPERTO1/44)*B389)*5)/15)+(EXPERTO1FIJO/44)*B389),0)</f>
        <v>271621</v>
      </c>
      <c r="I389" s="9">
        <f>ROUNDDOWN(((('ASIG EXPERIENCIA'!H90)+(((EXPERTO1/44)*B389)*6)/15)+(EXPERTO1FIJO/44)*B389),0)</f>
        <v>305462</v>
      </c>
      <c r="J389" s="9">
        <f>ROUNDDOWN(((('ASIG EXPERIENCIA'!I90)+(((EXPERTO1/44)*B389)*7)/15)+(EXPERTO1FIJO/44)*B389),0)</f>
        <v>339302</v>
      </c>
      <c r="K389" s="9">
        <f>ROUNDDOWN(((('ASIG EXPERIENCIA'!J90)+(((EXPERTO1/44)*B389)*8)/15)+(EXPERTO1FIJO/44)*B389),0)</f>
        <v>373144</v>
      </c>
      <c r="L389" s="9">
        <f>ROUNDDOWN(((('ASIG EXPERIENCIA'!K90)+(((EXPERTO1/44)*B389)*9)/15)+(EXPERTO1FIJO/44)*B389),0)</f>
        <v>406985</v>
      </c>
      <c r="M389" s="9">
        <f>ROUNDDOWN(((('ASIG EXPERIENCIA'!L90)+(((EXPERTO1/44)*B389)*10)/15)+(EXPERTO1FIJO/44)*B389),0)</f>
        <v>440826</v>
      </c>
      <c r="N389" s="9">
        <f>ROUNDDOWN(((('ASIG EXPERIENCIA'!M90)+(((EXPERTO1/44)*B389)*11)/15)+(EXPERTO1FIJO/44)*B389),0)</f>
        <v>474667</v>
      </c>
      <c r="O389" s="9">
        <f>ROUNDDOWN(((('ASIG EXPERIENCIA'!N90)+(((EXPERTO1/44)*B389)*12)/15)+(EXPERTO1FIJO/44)*B389),0)</f>
        <v>508508</v>
      </c>
      <c r="P389" s="9">
        <f>ROUNDDOWN(((('ASIG EXPERIENCIA'!O90)+(((EXPERTO1/44)*B389)*13)/15)+(EXPERTO1FIJO/44)*B389),0)</f>
        <v>542350</v>
      </c>
      <c r="Q389" s="9">
        <f>ROUNDDOWN(((('ASIG EXPERIENCIA'!P90)+(((EXPERTO1/44)*B389)*14)/15)+(EXPERTO1FIJO/44)*B389),0)</f>
        <v>576191</v>
      </c>
      <c r="R389" s="9">
        <f>ROUNDDOWN(((('ASIG EXPERIENCIA'!Q90)+(((EXPERTO1/44)*B389)*15)/15)+(EXPERTO1FIJO/44)*B389),0)</f>
        <v>610031</v>
      </c>
    </row>
    <row r="390" spans="1:18" ht="16.899999999999999" customHeight="1" thickBot="1" x14ac:dyDescent="0.3">
      <c r="A390" s="11" t="s">
        <v>11</v>
      </c>
      <c r="B390" s="13">
        <v>35</v>
      </c>
      <c r="C390" s="14">
        <f>'RMN-BRP'!E37</f>
        <v>498519</v>
      </c>
      <c r="D390" s="9">
        <f>ROUNDDOWN(((('ASIG EXPERIENCIA'!C91)+(((EXPERTO1/44)*B390)*1)/15)+(EXPERTO1FIJO/44)*B390),0)</f>
        <v>140263</v>
      </c>
      <c r="E390" s="9">
        <f>ROUNDDOWN(((('ASIG EXPERIENCIA'!D91)+(((EXPERTO1/44)*B390)*2)/15)+(EXPERTO1FIJO/44)*B390),0)</f>
        <v>175100</v>
      </c>
      <c r="F390" s="9">
        <f>ROUNDDOWN(((('ASIG EXPERIENCIA'!E91)+(((EXPERTO1/44)*B390)*3)/15)+(EXPERTO1FIJO/44)*B390),0)</f>
        <v>209937</v>
      </c>
      <c r="G390" s="9">
        <f>ROUNDDOWN(((('ASIG EXPERIENCIA'!F91)+(((EXPERTO1/44)*B390)*4)/15)+(EXPERTO1FIJO/44)*B390),0)</f>
        <v>244772</v>
      </c>
      <c r="H390" s="9">
        <f>ROUNDDOWN(((('ASIG EXPERIENCIA'!G91)+(((EXPERTO1/44)*B390)*5)/15)+(EXPERTO1FIJO/44)*B390),0)</f>
        <v>279609</v>
      </c>
      <c r="I390" s="9">
        <f>ROUNDDOWN(((('ASIG EXPERIENCIA'!H91)+(((EXPERTO1/44)*B390)*6)/15)+(EXPERTO1FIJO/44)*B390),0)</f>
        <v>314446</v>
      </c>
      <c r="J390" s="9">
        <f>ROUNDDOWN(((('ASIG EXPERIENCIA'!I91)+(((EXPERTO1/44)*B390)*7)/15)+(EXPERTO1FIJO/44)*B390),0)</f>
        <v>349283</v>
      </c>
      <c r="K390" s="9">
        <f>ROUNDDOWN(((('ASIG EXPERIENCIA'!J91)+(((EXPERTO1/44)*B390)*8)/15)+(EXPERTO1FIJO/44)*B390),0)</f>
        <v>384118</v>
      </c>
      <c r="L390" s="9">
        <f>ROUNDDOWN(((('ASIG EXPERIENCIA'!K91)+(((EXPERTO1/44)*B390)*9)/15)+(EXPERTO1FIJO/44)*B390),0)</f>
        <v>418955</v>
      </c>
      <c r="M390" s="9">
        <f>ROUNDDOWN(((('ASIG EXPERIENCIA'!L91)+(((EXPERTO1/44)*B390)*10)/15)+(EXPERTO1FIJO/44)*B390),0)</f>
        <v>453792</v>
      </c>
      <c r="N390" s="9">
        <f>ROUNDDOWN(((('ASIG EXPERIENCIA'!M91)+(((EXPERTO1/44)*B390)*11)/15)+(EXPERTO1FIJO/44)*B390),0)</f>
        <v>488628</v>
      </c>
      <c r="O390" s="9">
        <f>ROUNDDOWN(((('ASIG EXPERIENCIA'!N91)+(((EXPERTO1/44)*B390)*12)/15)+(EXPERTO1FIJO/44)*B390),0)</f>
        <v>523464</v>
      </c>
      <c r="P390" s="9">
        <f>ROUNDDOWN(((('ASIG EXPERIENCIA'!O91)+(((EXPERTO1/44)*B390)*13)/15)+(EXPERTO1FIJO/44)*B390),0)</f>
        <v>558301</v>
      </c>
      <c r="Q390" s="9">
        <f>ROUNDDOWN(((('ASIG EXPERIENCIA'!P91)+(((EXPERTO1/44)*B390)*14)/15)+(EXPERTO1FIJO/44)*B390),0)</f>
        <v>593137</v>
      </c>
      <c r="R390" s="9">
        <f>ROUNDDOWN(((('ASIG EXPERIENCIA'!Q91)+(((EXPERTO1/44)*B390)*15)/15)+(EXPERTO1FIJO/44)*B390),0)</f>
        <v>627974</v>
      </c>
    </row>
    <row r="391" spans="1:18" ht="16.899999999999999" customHeight="1" thickBot="1" x14ac:dyDescent="0.3">
      <c r="A391" s="11" t="s">
        <v>11</v>
      </c>
      <c r="B391" s="13">
        <v>36</v>
      </c>
      <c r="C391" s="14">
        <f>'RMN-BRP'!E38</f>
        <v>512762.39999999997</v>
      </c>
      <c r="D391" s="9">
        <f>ROUNDDOWN(((('ASIG EXPERIENCIA'!C92)+(((EXPERTO1/44)*B391)*1)/15)+(EXPERTO1FIJO/44)*B391),0)</f>
        <v>144271</v>
      </c>
      <c r="E391" s="9">
        <f>ROUNDDOWN(((('ASIG EXPERIENCIA'!D92)+(((EXPERTO1/44)*B391)*2)/15)+(EXPERTO1FIJO/44)*B391),0)</f>
        <v>180103</v>
      </c>
      <c r="F391" s="9">
        <f>ROUNDDOWN(((('ASIG EXPERIENCIA'!E92)+(((EXPERTO1/44)*B391)*3)/15)+(EXPERTO1FIJO/44)*B391),0)</f>
        <v>215935</v>
      </c>
      <c r="G391" s="9">
        <f>ROUNDDOWN(((('ASIG EXPERIENCIA'!F92)+(((EXPERTO1/44)*B391)*4)/15)+(EXPERTO1FIJO/44)*B391),0)</f>
        <v>251767</v>
      </c>
      <c r="H391" s="9">
        <f>ROUNDDOWN(((('ASIG EXPERIENCIA'!G92)+(((EXPERTO1/44)*B391)*5)/15)+(EXPERTO1FIJO/44)*B391),0)</f>
        <v>287598</v>
      </c>
      <c r="I391" s="9">
        <f>ROUNDDOWN(((('ASIG EXPERIENCIA'!H92)+(((EXPERTO1/44)*B391)*6)/15)+(EXPERTO1FIJO/44)*B391),0)</f>
        <v>323430</v>
      </c>
      <c r="J391" s="9">
        <f>ROUNDDOWN(((('ASIG EXPERIENCIA'!I92)+(((EXPERTO1/44)*B391)*7)/15)+(EXPERTO1FIJO/44)*B391),0)</f>
        <v>359262</v>
      </c>
      <c r="K391" s="9">
        <f>ROUNDDOWN(((('ASIG EXPERIENCIA'!J92)+(((EXPERTO1/44)*B391)*8)/15)+(EXPERTO1FIJO/44)*B391),0)</f>
        <v>395094</v>
      </c>
      <c r="L391" s="9">
        <f>ROUNDDOWN(((('ASIG EXPERIENCIA'!K92)+(((EXPERTO1/44)*B391)*9)/15)+(EXPERTO1FIJO/44)*B391),0)</f>
        <v>430926</v>
      </c>
      <c r="M391" s="9">
        <f>ROUNDDOWN(((('ASIG EXPERIENCIA'!L92)+(((EXPERTO1/44)*B391)*10)/15)+(EXPERTO1FIJO/44)*B391),0)</f>
        <v>466757</v>
      </c>
      <c r="N391" s="9">
        <f>ROUNDDOWN(((('ASIG EXPERIENCIA'!M92)+(((EXPERTO1/44)*B391)*11)/15)+(EXPERTO1FIJO/44)*B391),0)</f>
        <v>502589</v>
      </c>
      <c r="O391" s="9">
        <f>ROUNDDOWN(((('ASIG EXPERIENCIA'!N92)+(((EXPERTO1/44)*B391)*12)/15)+(EXPERTO1FIJO/44)*B391),0)</f>
        <v>538421</v>
      </c>
      <c r="P391" s="9">
        <f>ROUNDDOWN(((('ASIG EXPERIENCIA'!O92)+(((EXPERTO1/44)*B391)*13)/15)+(EXPERTO1FIJO/44)*B391),0)</f>
        <v>574253</v>
      </c>
      <c r="Q391" s="9">
        <f>ROUNDDOWN(((('ASIG EXPERIENCIA'!P92)+(((EXPERTO1/44)*B391)*14)/15)+(EXPERTO1FIJO/44)*B391),0)</f>
        <v>610084</v>
      </c>
      <c r="R391" s="9">
        <f>ROUNDDOWN(((('ASIG EXPERIENCIA'!Q92)+(((EXPERTO1/44)*B391)*15)/15)+(EXPERTO1FIJO/44)*B391),0)</f>
        <v>645916</v>
      </c>
    </row>
    <row r="392" spans="1:18" ht="16.899999999999999" customHeight="1" thickBot="1" x14ac:dyDescent="0.3">
      <c r="A392" s="11" t="s">
        <v>11</v>
      </c>
      <c r="B392" s="13">
        <v>37</v>
      </c>
      <c r="C392" s="14">
        <f>'RMN-BRP'!E39</f>
        <v>527005.79999999993</v>
      </c>
      <c r="D392" s="9">
        <f>ROUNDDOWN(((('ASIG EXPERIENCIA'!C93)+(((EXPERTO1/44)*B392)*1)/15)+(EXPERTO1FIJO/44)*B392),0)</f>
        <v>148278</v>
      </c>
      <c r="E392" s="9">
        <f>ROUNDDOWN(((('ASIG EXPERIENCIA'!D93)+(((EXPERTO1/44)*B392)*2)/15)+(EXPERTO1FIJO/44)*B392),0)</f>
        <v>185106</v>
      </c>
      <c r="F392" s="9">
        <f>ROUNDDOWN(((('ASIG EXPERIENCIA'!E93)+(((EXPERTO1/44)*B392)*3)/15)+(EXPERTO1FIJO/44)*B392),0)</f>
        <v>221933</v>
      </c>
      <c r="G392" s="9">
        <f>ROUNDDOWN(((('ASIG EXPERIENCIA'!F93)+(((EXPERTO1/44)*B392)*4)/15)+(EXPERTO1FIJO/44)*B392),0)</f>
        <v>258760</v>
      </c>
      <c r="H392" s="9">
        <f>ROUNDDOWN(((('ASIG EXPERIENCIA'!G93)+(((EXPERTO1/44)*B392)*5)/15)+(EXPERTO1FIJO/44)*B392),0)</f>
        <v>295587</v>
      </c>
      <c r="I392" s="9">
        <f>ROUNDDOWN(((('ASIG EXPERIENCIA'!H93)+(((EXPERTO1/44)*B392)*6)/15)+(EXPERTO1FIJO/44)*B392),0)</f>
        <v>332414</v>
      </c>
      <c r="J392" s="9">
        <f>ROUNDDOWN(((('ASIG EXPERIENCIA'!I93)+(((EXPERTO1/44)*B392)*7)/15)+(EXPERTO1FIJO/44)*B392),0)</f>
        <v>369241</v>
      </c>
      <c r="K392" s="9">
        <f>ROUNDDOWN(((('ASIG EXPERIENCIA'!J93)+(((EXPERTO1/44)*B392)*8)/15)+(EXPERTO1FIJO/44)*B392),0)</f>
        <v>406068</v>
      </c>
      <c r="L392" s="9">
        <f>ROUNDDOWN(((('ASIG EXPERIENCIA'!K93)+(((EXPERTO1/44)*B392)*9)/15)+(EXPERTO1FIJO/44)*B392),0)</f>
        <v>442896</v>
      </c>
      <c r="M392" s="9">
        <f>ROUNDDOWN(((('ASIG EXPERIENCIA'!L93)+(((EXPERTO1/44)*B392)*10)/15)+(EXPERTO1FIJO/44)*B392),0)</f>
        <v>479723</v>
      </c>
      <c r="N392" s="9">
        <f>ROUNDDOWN(((('ASIG EXPERIENCIA'!M93)+(((EXPERTO1/44)*B392)*11)/15)+(EXPERTO1FIJO/44)*B392),0)</f>
        <v>516549</v>
      </c>
      <c r="O392" s="9">
        <f>ROUNDDOWN(((('ASIG EXPERIENCIA'!N93)+(((EXPERTO1/44)*B392)*12)/15)+(EXPERTO1FIJO/44)*B392),0)</f>
        <v>553377</v>
      </c>
      <c r="P392" s="9">
        <f>ROUNDDOWN(((('ASIG EXPERIENCIA'!O93)+(((EXPERTO1/44)*B392)*13)/15)+(EXPERTO1FIJO/44)*B392),0)</f>
        <v>590204</v>
      </c>
      <c r="Q392" s="9">
        <f>ROUNDDOWN(((('ASIG EXPERIENCIA'!P93)+(((EXPERTO1/44)*B392)*14)/15)+(EXPERTO1FIJO/44)*B392),0)</f>
        <v>627031</v>
      </c>
      <c r="R392" s="9">
        <f>ROUNDDOWN(((('ASIG EXPERIENCIA'!Q93)+(((EXPERTO1/44)*B392)*15)/15)+(EXPERTO1FIJO/44)*B392),0)</f>
        <v>663858</v>
      </c>
    </row>
    <row r="393" spans="1:18" ht="16.899999999999999" customHeight="1" thickBot="1" x14ac:dyDescent="0.3">
      <c r="A393" s="11" t="s">
        <v>11</v>
      </c>
      <c r="B393" s="13">
        <v>38</v>
      </c>
      <c r="C393" s="14">
        <f>'RMN-BRP'!E40</f>
        <v>541249.19999999995</v>
      </c>
      <c r="D393" s="9">
        <f>ROUNDDOWN(((('ASIG EXPERIENCIA'!C94)+(((EXPERTO1/44)*B393)*1)/15)+(EXPERTO1FIJO/44)*B393),0)</f>
        <v>152287</v>
      </c>
      <c r="E393" s="9">
        <f>ROUNDDOWN(((('ASIG EXPERIENCIA'!D94)+(((EXPERTO1/44)*B393)*2)/15)+(EXPERTO1FIJO/44)*B393),0)</f>
        <v>190108</v>
      </c>
      <c r="F393" s="9">
        <f>ROUNDDOWN(((('ASIG EXPERIENCIA'!E94)+(((EXPERTO1/44)*B393)*3)/15)+(EXPERTO1FIJO/44)*B393),0)</f>
        <v>227931</v>
      </c>
      <c r="G393" s="9">
        <f>ROUNDDOWN(((('ASIG EXPERIENCIA'!F94)+(((EXPERTO1/44)*B393)*4)/15)+(EXPERTO1FIJO/44)*B393),0)</f>
        <v>265754</v>
      </c>
      <c r="H393" s="9">
        <f>ROUNDDOWN(((('ASIG EXPERIENCIA'!G94)+(((EXPERTO1/44)*B393)*5)/15)+(EXPERTO1FIJO/44)*B393),0)</f>
        <v>303576</v>
      </c>
      <c r="I393" s="9">
        <f>ROUNDDOWN(((('ASIG EXPERIENCIA'!H94)+(((EXPERTO1/44)*B393)*6)/15)+(EXPERTO1FIJO/44)*B393),0)</f>
        <v>341399</v>
      </c>
      <c r="J393" s="9">
        <f>ROUNDDOWN(((('ASIG EXPERIENCIA'!I94)+(((EXPERTO1/44)*B393)*7)/15)+(EXPERTO1FIJO/44)*B393),0)</f>
        <v>379221</v>
      </c>
      <c r="K393" s="9">
        <f>ROUNDDOWN(((('ASIG EXPERIENCIA'!J94)+(((EXPERTO1/44)*B393)*8)/15)+(EXPERTO1FIJO/44)*B393),0)</f>
        <v>417043</v>
      </c>
      <c r="L393" s="9">
        <f>ROUNDDOWN(((('ASIG EXPERIENCIA'!K94)+(((EXPERTO1/44)*B393)*9)/15)+(EXPERTO1FIJO/44)*B393),0)</f>
        <v>454866</v>
      </c>
      <c r="M393" s="9">
        <f>ROUNDDOWN(((('ASIG EXPERIENCIA'!L94)+(((EXPERTO1/44)*B393)*10)/15)+(EXPERTO1FIJO/44)*B393),0)</f>
        <v>492688</v>
      </c>
      <c r="N393" s="9">
        <f>ROUNDDOWN(((('ASIG EXPERIENCIA'!M94)+(((EXPERTO1/44)*B393)*11)/15)+(EXPERTO1FIJO/44)*B393),0)</f>
        <v>530511</v>
      </c>
      <c r="O393" s="9">
        <f>ROUNDDOWN(((('ASIG EXPERIENCIA'!N94)+(((EXPERTO1/44)*B393)*12)/15)+(EXPERTO1FIJO/44)*B393),0)</f>
        <v>568333</v>
      </c>
      <c r="P393" s="9">
        <f>ROUNDDOWN(((('ASIG EXPERIENCIA'!O94)+(((EXPERTO1/44)*B393)*13)/15)+(EXPERTO1FIJO/44)*B393),0)</f>
        <v>606155</v>
      </c>
      <c r="Q393" s="9">
        <f>ROUNDDOWN(((('ASIG EXPERIENCIA'!P94)+(((EXPERTO1/44)*B393)*14)/15)+(EXPERTO1FIJO/44)*B393),0)</f>
        <v>643978</v>
      </c>
      <c r="R393" s="9">
        <f>ROUNDDOWN(((('ASIG EXPERIENCIA'!Q94)+(((EXPERTO1/44)*B393)*15)/15)+(EXPERTO1FIJO/44)*B393),0)</f>
        <v>681800</v>
      </c>
    </row>
    <row r="394" spans="1:18" ht="16.899999999999999" customHeight="1" thickBot="1" x14ac:dyDescent="0.3">
      <c r="A394" s="11" t="s">
        <v>11</v>
      </c>
      <c r="B394" s="13">
        <v>39</v>
      </c>
      <c r="C394" s="14">
        <f>'RMN-BRP'!E41</f>
        <v>555492.6</v>
      </c>
      <c r="D394" s="9">
        <f>ROUNDDOWN(((('ASIG EXPERIENCIA'!C95)+(((EXPERTO1/44)*B394)*1)/15)+(EXPERTO1FIJO/44)*B394),0)</f>
        <v>156294</v>
      </c>
      <c r="E394" s="9">
        <f>ROUNDDOWN(((('ASIG EXPERIENCIA'!D95)+(((EXPERTO1/44)*B394)*2)/15)+(EXPERTO1FIJO/44)*B394),0)</f>
        <v>195112</v>
      </c>
      <c r="F394" s="9">
        <f>ROUNDDOWN(((('ASIG EXPERIENCIA'!E95)+(((EXPERTO1/44)*B394)*3)/15)+(EXPERTO1FIJO/44)*B394),0)</f>
        <v>233929</v>
      </c>
      <c r="G394" s="9">
        <f>ROUNDDOWN(((('ASIG EXPERIENCIA'!F95)+(((EXPERTO1/44)*B394)*4)/15)+(EXPERTO1FIJO/44)*B394),0)</f>
        <v>272747</v>
      </c>
      <c r="H394" s="9">
        <f>ROUNDDOWN(((('ASIG EXPERIENCIA'!G95)+(((EXPERTO1/44)*B394)*5)/15)+(EXPERTO1FIJO/44)*B394),0)</f>
        <v>311565</v>
      </c>
      <c r="I394" s="9">
        <f>ROUNDDOWN(((('ASIG EXPERIENCIA'!H95)+(((EXPERTO1/44)*B394)*6)/15)+(EXPERTO1FIJO/44)*B394),0)</f>
        <v>350383</v>
      </c>
      <c r="J394" s="9">
        <f>ROUNDDOWN(((('ASIG EXPERIENCIA'!I95)+(((EXPERTO1/44)*B394)*7)/15)+(EXPERTO1FIJO/44)*B394),0)</f>
        <v>389201</v>
      </c>
      <c r="K394" s="9">
        <f>ROUNDDOWN(((('ASIG EXPERIENCIA'!J95)+(((EXPERTO1/44)*B394)*8)/15)+(EXPERTO1FIJO/44)*B394),0)</f>
        <v>428018</v>
      </c>
      <c r="L394" s="9">
        <f>ROUNDDOWN(((('ASIG EXPERIENCIA'!K95)+(((EXPERTO1/44)*B394)*9)/15)+(EXPERTO1FIJO/44)*B394),0)</f>
        <v>466835</v>
      </c>
      <c r="M394" s="9">
        <f>ROUNDDOWN(((('ASIG EXPERIENCIA'!L95)+(((EXPERTO1/44)*B394)*10)/15)+(EXPERTO1FIJO/44)*B394),0)</f>
        <v>505653</v>
      </c>
      <c r="N394" s="9">
        <f>ROUNDDOWN(((('ASIG EXPERIENCIA'!M95)+(((EXPERTO1/44)*B394)*11)/15)+(EXPERTO1FIJO/44)*B394),0)</f>
        <v>544471</v>
      </c>
      <c r="O394" s="9">
        <f>ROUNDDOWN(((('ASIG EXPERIENCIA'!N95)+(((EXPERTO1/44)*B394)*12)/15)+(EXPERTO1FIJO/44)*B394),0)</f>
        <v>583289</v>
      </c>
      <c r="P394" s="9">
        <f>ROUNDDOWN(((('ASIG EXPERIENCIA'!O95)+(((EXPERTO1/44)*B394)*13)/15)+(EXPERTO1FIJO/44)*B394),0)</f>
        <v>622107</v>
      </c>
      <c r="Q394" s="9">
        <f>ROUNDDOWN(((('ASIG EXPERIENCIA'!P95)+(((EXPERTO1/44)*B394)*14)/15)+(EXPERTO1FIJO/44)*B394),0)</f>
        <v>660925</v>
      </c>
      <c r="R394" s="9">
        <f>ROUNDDOWN(((('ASIG EXPERIENCIA'!Q95)+(((EXPERTO1/44)*B394)*15)/15)+(EXPERTO1FIJO/44)*B394),0)</f>
        <v>699742</v>
      </c>
    </row>
    <row r="395" spans="1:18" ht="16.899999999999999" customHeight="1" thickBot="1" x14ac:dyDescent="0.3">
      <c r="A395" s="11" t="s">
        <v>11</v>
      </c>
      <c r="B395" s="13">
        <v>40</v>
      </c>
      <c r="C395" s="14">
        <f>'RMN-BRP'!E42</f>
        <v>569736</v>
      </c>
      <c r="D395" s="9">
        <f>ROUNDDOWN(((('ASIG EXPERIENCIA'!C96)+(((EXPERTO1/44)*B395)*1)/15)+(EXPERTO1FIJO/44)*B395),0)</f>
        <v>160302</v>
      </c>
      <c r="E395" s="9">
        <f>ROUNDDOWN(((('ASIG EXPERIENCIA'!D96)+(((EXPERTO1/44)*B395)*2)/15)+(EXPERTO1FIJO/44)*B395),0)</f>
        <v>200115</v>
      </c>
      <c r="F395" s="9">
        <f>ROUNDDOWN(((('ASIG EXPERIENCIA'!E96)+(((EXPERTO1/44)*B395)*3)/15)+(EXPERTO1FIJO/44)*B395),0)</f>
        <v>239928</v>
      </c>
      <c r="G395" s="9">
        <f>ROUNDDOWN(((('ASIG EXPERIENCIA'!F96)+(((EXPERTO1/44)*B395)*4)/15)+(EXPERTO1FIJO/44)*B395),0)</f>
        <v>279740</v>
      </c>
      <c r="H395" s="9">
        <f>ROUNDDOWN(((('ASIG EXPERIENCIA'!G96)+(((EXPERTO1/44)*B395)*5)/15)+(EXPERTO1FIJO/44)*B395),0)</f>
        <v>319553</v>
      </c>
      <c r="I395" s="9">
        <f>ROUNDDOWN(((('ASIG EXPERIENCIA'!H96)+(((EXPERTO1/44)*B395)*6)/15)+(EXPERTO1FIJO/44)*B395),0)</f>
        <v>359367</v>
      </c>
      <c r="J395" s="9">
        <f>ROUNDDOWN(((('ASIG EXPERIENCIA'!I96)+(((EXPERTO1/44)*B395)*7)/15)+(EXPERTO1FIJO/44)*B395),0)</f>
        <v>399180</v>
      </c>
      <c r="K395" s="9">
        <f>ROUNDDOWN(((('ASIG EXPERIENCIA'!J96)+(((EXPERTO1/44)*B395)*8)/15)+(EXPERTO1FIJO/44)*B395),0)</f>
        <v>438993</v>
      </c>
      <c r="L395" s="9">
        <f>ROUNDDOWN(((('ASIG EXPERIENCIA'!K96)+(((EXPERTO1/44)*B395)*9)/15)+(EXPERTO1FIJO/44)*B395),0)</f>
        <v>478806</v>
      </c>
      <c r="M395" s="9">
        <f>ROUNDDOWN(((('ASIG EXPERIENCIA'!L96)+(((EXPERTO1/44)*B395)*10)/15)+(EXPERTO1FIJO/44)*B395),0)</f>
        <v>518619</v>
      </c>
      <c r="N395" s="9">
        <f>ROUNDDOWN(((('ASIG EXPERIENCIA'!M96)+(((EXPERTO1/44)*B395)*11)/15)+(EXPERTO1FIJO/44)*B395),0)</f>
        <v>558432</v>
      </c>
      <c r="O395" s="9">
        <f>ROUNDDOWN(((('ASIG EXPERIENCIA'!N96)+(((EXPERTO1/44)*B395)*12)/15)+(EXPERTO1FIJO/44)*B395),0)</f>
        <v>598245</v>
      </c>
      <c r="P395" s="9">
        <f>ROUNDDOWN(((('ASIG EXPERIENCIA'!O96)+(((EXPERTO1/44)*B395)*13)/15)+(EXPERTO1FIJO/44)*B395),0)</f>
        <v>638058</v>
      </c>
      <c r="Q395" s="9">
        <f>ROUNDDOWN(((('ASIG EXPERIENCIA'!P96)+(((EXPERTO1/44)*B395)*14)/15)+(EXPERTO1FIJO/44)*B395),0)</f>
        <v>677871</v>
      </c>
      <c r="R395" s="9">
        <f>ROUNDDOWN(((('ASIG EXPERIENCIA'!Q96)+(((EXPERTO1/44)*B395)*15)/15)+(EXPERTO1FIJO/44)*B395),0)</f>
        <v>717685</v>
      </c>
    </row>
    <row r="396" spans="1:18" ht="16.899999999999999" customHeight="1" thickBot="1" x14ac:dyDescent="0.3">
      <c r="A396" s="11" t="s">
        <v>11</v>
      </c>
      <c r="B396" s="13">
        <v>41</v>
      </c>
      <c r="C396" s="14">
        <f>'RMN-BRP'!E43</f>
        <v>583979.4</v>
      </c>
      <c r="D396" s="9">
        <f>ROUNDDOWN(((('ASIG EXPERIENCIA'!C97)+(((EXPERTO1/44)*B396)*1)/15)+(EXPERTO1FIJO/44)*B396),0)</f>
        <v>164309</v>
      </c>
      <c r="E396" s="9">
        <f>ROUNDDOWN(((('ASIG EXPERIENCIA'!D97)+(((EXPERTO1/44)*B396)*2)/15)+(EXPERTO1FIJO/44)*B396),0)</f>
        <v>205118</v>
      </c>
      <c r="F396" s="9">
        <f>ROUNDDOWN(((('ASIG EXPERIENCIA'!E97)+(((EXPERTO1/44)*B396)*3)/15)+(EXPERTO1FIJO/44)*B396),0)</f>
        <v>245926</v>
      </c>
      <c r="G396" s="9">
        <f>ROUNDDOWN(((('ASIG EXPERIENCIA'!F97)+(((EXPERTO1/44)*B396)*4)/15)+(EXPERTO1FIJO/44)*B396),0)</f>
        <v>286735</v>
      </c>
      <c r="H396" s="9">
        <f>ROUNDDOWN(((('ASIG EXPERIENCIA'!G97)+(((EXPERTO1/44)*B396)*5)/15)+(EXPERTO1FIJO/44)*B396),0)</f>
        <v>327543</v>
      </c>
      <c r="I396" s="9">
        <f>ROUNDDOWN(((('ASIG EXPERIENCIA'!H97)+(((EXPERTO1/44)*B396)*6)/15)+(EXPERTO1FIJO/44)*B396),0)</f>
        <v>368351</v>
      </c>
      <c r="J396" s="9">
        <f>ROUNDDOWN(((('ASIG EXPERIENCIA'!I97)+(((EXPERTO1/44)*B396)*7)/15)+(EXPERTO1FIJO/44)*B396),0)</f>
        <v>409159</v>
      </c>
      <c r="K396" s="9">
        <f>ROUNDDOWN(((('ASIG EXPERIENCIA'!J97)+(((EXPERTO1/44)*B396)*8)/15)+(EXPERTO1FIJO/44)*B396),0)</f>
        <v>449968</v>
      </c>
      <c r="L396" s="9">
        <f>ROUNDDOWN(((('ASIG EXPERIENCIA'!K97)+(((EXPERTO1/44)*B396)*9)/15)+(EXPERTO1FIJO/44)*B396),0)</f>
        <v>490776</v>
      </c>
      <c r="M396" s="9">
        <f>ROUNDDOWN(((('ASIG EXPERIENCIA'!L97)+(((EXPERTO1/44)*B396)*10)/15)+(EXPERTO1FIJO/44)*B396),0)</f>
        <v>531585</v>
      </c>
      <c r="N396" s="9">
        <f>ROUNDDOWN(((('ASIG EXPERIENCIA'!M97)+(((EXPERTO1/44)*B396)*11)/15)+(EXPERTO1FIJO/44)*B396),0)</f>
        <v>572393</v>
      </c>
      <c r="O396" s="9">
        <f>ROUNDDOWN(((('ASIG EXPERIENCIA'!N97)+(((EXPERTO1/44)*B396)*12)/15)+(EXPERTO1FIJO/44)*B396),0)</f>
        <v>613202</v>
      </c>
      <c r="P396" s="9">
        <f>ROUNDDOWN(((('ASIG EXPERIENCIA'!O97)+(((EXPERTO1/44)*B396)*13)/15)+(EXPERTO1FIJO/44)*B396),0)</f>
        <v>654010</v>
      </c>
      <c r="Q396" s="9">
        <f>ROUNDDOWN(((('ASIG EXPERIENCIA'!P97)+(((EXPERTO1/44)*B396)*14)/15)+(EXPERTO1FIJO/44)*B396),0)</f>
        <v>694818</v>
      </c>
      <c r="R396" s="9">
        <f>ROUNDDOWN(((('ASIG EXPERIENCIA'!Q97)+(((EXPERTO1/44)*B396)*15)/15)+(EXPERTO1FIJO/44)*B396),0)</f>
        <v>735626</v>
      </c>
    </row>
    <row r="397" spans="1:18" ht="16.899999999999999" customHeight="1" thickBot="1" x14ac:dyDescent="0.3">
      <c r="A397" s="11" t="s">
        <v>11</v>
      </c>
      <c r="B397" s="13">
        <v>42</v>
      </c>
      <c r="C397" s="14">
        <f>'RMN-BRP'!E44</f>
        <v>598222.79999999993</v>
      </c>
      <c r="D397" s="9">
        <f>ROUNDDOWN(((('ASIG EXPERIENCIA'!C98)+(((EXPERTO1/44)*B397)*1)/15)+(EXPERTO1FIJO/44)*B397),0)</f>
        <v>168316</v>
      </c>
      <c r="E397" s="9">
        <f>ROUNDDOWN(((('ASIG EXPERIENCIA'!D98)+(((EXPERTO1/44)*B397)*2)/15)+(EXPERTO1FIJO/44)*B397),0)</f>
        <v>210120</v>
      </c>
      <c r="F397" s="9">
        <f>ROUNDDOWN(((('ASIG EXPERIENCIA'!E98)+(((EXPERTO1/44)*B397)*3)/15)+(EXPERTO1FIJO/44)*B397),0)</f>
        <v>251924</v>
      </c>
      <c r="G397" s="9">
        <f>ROUNDDOWN(((('ASIG EXPERIENCIA'!F98)+(((EXPERTO1/44)*B397)*4)/15)+(EXPERTO1FIJO/44)*B397),0)</f>
        <v>293728</v>
      </c>
      <c r="H397" s="9">
        <f>ROUNDDOWN(((('ASIG EXPERIENCIA'!G98)+(((EXPERTO1/44)*B397)*5)/15)+(EXPERTO1FIJO/44)*B397),0)</f>
        <v>335532</v>
      </c>
      <c r="I397" s="9">
        <f>ROUNDDOWN(((('ASIG EXPERIENCIA'!H98)+(((EXPERTO1/44)*B397)*6)/15)+(EXPERTO1FIJO/44)*B397),0)</f>
        <v>377336</v>
      </c>
      <c r="J397" s="9">
        <f>ROUNDDOWN(((('ASIG EXPERIENCIA'!I98)+(((EXPERTO1/44)*B397)*7)/15)+(EXPERTO1FIJO/44)*B397),0)</f>
        <v>419139</v>
      </c>
      <c r="K397" s="9">
        <f>ROUNDDOWN(((('ASIG EXPERIENCIA'!J98)+(((EXPERTO1/44)*B397)*8)/15)+(EXPERTO1FIJO/44)*B397),0)</f>
        <v>460942</v>
      </c>
      <c r="L397" s="9">
        <f>ROUNDDOWN(((('ASIG EXPERIENCIA'!K98)+(((EXPERTO1/44)*B397)*9)/15)+(EXPERTO1FIJO/44)*B397),0)</f>
        <v>502746</v>
      </c>
      <c r="M397" s="9">
        <f>ROUNDDOWN(((('ASIG EXPERIENCIA'!L98)+(((EXPERTO1/44)*B397)*10)/15)+(EXPERTO1FIJO/44)*B397),0)</f>
        <v>544550</v>
      </c>
      <c r="N397" s="9">
        <f>ROUNDDOWN(((('ASIG EXPERIENCIA'!M98)+(((EXPERTO1/44)*B397)*11)/15)+(EXPERTO1FIJO/44)*B397),0)</f>
        <v>586354</v>
      </c>
      <c r="O397" s="9">
        <f>ROUNDDOWN(((('ASIG EXPERIENCIA'!N98)+(((EXPERTO1/44)*B397)*12)/15)+(EXPERTO1FIJO/44)*B397),0)</f>
        <v>628157</v>
      </c>
      <c r="P397" s="9">
        <f>ROUNDDOWN(((('ASIG EXPERIENCIA'!O98)+(((EXPERTO1/44)*B397)*13)/15)+(EXPERTO1FIJO/44)*B397),0)</f>
        <v>669961</v>
      </c>
      <c r="Q397" s="9">
        <f>ROUNDDOWN(((('ASIG EXPERIENCIA'!P98)+(((EXPERTO1/44)*B397)*14)/15)+(EXPERTO1FIJO/44)*B397),0)</f>
        <v>711765</v>
      </c>
      <c r="R397" s="9">
        <f>ROUNDDOWN(((('ASIG EXPERIENCIA'!Q98)+(((EXPERTO1/44)*B397)*15)/15)+(EXPERTO1FIJO/44)*B397),0)</f>
        <v>753569</v>
      </c>
    </row>
    <row r="398" spans="1:18" ht="16.899999999999999" customHeight="1" thickBot="1" x14ac:dyDescent="0.3">
      <c r="A398" s="11" t="s">
        <v>11</v>
      </c>
      <c r="B398" s="13">
        <v>43</v>
      </c>
      <c r="C398" s="14">
        <f>'RMN-BRP'!E45</f>
        <v>612466.19999999995</v>
      </c>
      <c r="D398" s="9">
        <f>ROUNDDOWN(((('ASIG EXPERIENCIA'!C99)+(((EXPERTO1/44)*B398)*1)/15)+(EXPERTO1FIJO/44)*B398),0)</f>
        <v>172324</v>
      </c>
      <c r="E398" s="9">
        <f>ROUNDDOWN(((('ASIG EXPERIENCIA'!D99)+(((EXPERTO1/44)*B398)*2)/15)+(EXPERTO1FIJO/44)*B398),0)</f>
        <v>215123</v>
      </c>
      <c r="F398" s="9">
        <f>ROUNDDOWN(((('ASIG EXPERIENCIA'!E99)+(((EXPERTO1/44)*B398)*3)/15)+(EXPERTO1FIJO/44)*B398),0)</f>
        <v>257922</v>
      </c>
      <c r="G398" s="9">
        <f>ROUNDDOWN(((('ASIG EXPERIENCIA'!F99)+(((EXPERTO1/44)*B398)*4)/15)+(EXPERTO1FIJO/44)*B398),0)</f>
        <v>300721</v>
      </c>
      <c r="H398" s="9">
        <f>ROUNDDOWN(((('ASIG EXPERIENCIA'!G99)+(((EXPERTO1/44)*B398)*5)/15)+(EXPERTO1FIJO/44)*B398),0)</f>
        <v>343520</v>
      </c>
      <c r="I398" s="9">
        <f>ROUNDDOWN(((('ASIG EXPERIENCIA'!H99)+(((EXPERTO1/44)*B398)*6)/15)+(EXPERTO1FIJO/44)*B398),0)</f>
        <v>386319</v>
      </c>
      <c r="J398" s="9">
        <f>ROUNDDOWN(((('ASIG EXPERIENCIA'!I99)+(((EXPERTO1/44)*B398)*7)/15)+(EXPERTO1FIJO/44)*B398),0)</f>
        <v>429119</v>
      </c>
      <c r="K398" s="9">
        <f>ROUNDDOWN(((('ASIG EXPERIENCIA'!J99)+(((EXPERTO1/44)*B398)*8)/15)+(EXPERTO1FIJO/44)*B398),0)</f>
        <v>471918</v>
      </c>
      <c r="L398" s="9">
        <f>ROUNDDOWN(((('ASIG EXPERIENCIA'!K99)+(((EXPERTO1/44)*B398)*9)/15)+(EXPERTO1FIJO/44)*B398),0)</f>
        <v>514717</v>
      </c>
      <c r="M398" s="9">
        <f>ROUNDDOWN(((('ASIG EXPERIENCIA'!L99)+(((EXPERTO1/44)*B398)*10)/15)+(EXPERTO1FIJO/44)*B398),0)</f>
        <v>557516</v>
      </c>
      <c r="N398" s="9">
        <f>ROUNDDOWN(((('ASIG EXPERIENCIA'!M99)+(((EXPERTO1/44)*B398)*11)/15)+(EXPERTO1FIJO/44)*B398),0)</f>
        <v>600315</v>
      </c>
      <c r="O398" s="9">
        <f>ROUNDDOWN(((('ASIG EXPERIENCIA'!N99)+(((EXPERTO1/44)*B398)*12)/15)+(EXPERTO1FIJO/44)*B398),0)</f>
        <v>643113</v>
      </c>
      <c r="P398" s="9">
        <f>ROUNDDOWN(((('ASIG EXPERIENCIA'!O99)+(((EXPERTO1/44)*B398)*13)/15)+(EXPERTO1FIJO/44)*B398),0)</f>
        <v>685912</v>
      </c>
      <c r="Q398" s="9">
        <f>ROUNDDOWN(((('ASIG EXPERIENCIA'!P99)+(((EXPERTO1/44)*B398)*14)/15)+(EXPERTO1FIJO/44)*B398),0)</f>
        <v>728711</v>
      </c>
      <c r="R398" s="9">
        <f>ROUNDDOWN(((('ASIG EXPERIENCIA'!Q99)+(((EXPERTO1/44)*B398)*15)/15)+(EXPERTO1FIJO/44)*B398),0)</f>
        <v>771511</v>
      </c>
    </row>
    <row r="399" spans="1:18" ht="16.899999999999999" customHeight="1" thickBot="1" x14ac:dyDescent="0.3">
      <c r="A399" s="11" t="s">
        <v>11</v>
      </c>
      <c r="B399" s="15">
        <v>44</v>
      </c>
      <c r="C399" s="16">
        <f>'RMN-BRP'!E46</f>
        <v>626709.6</v>
      </c>
      <c r="D399" s="9">
        <f>ROUNDDOWN(((('ASIG EXPERIENCIA'!C100)+(((EXPERTO1/44)*B399)*1)/15)+(EXPERTO1FIJO/44)*B399),0)</f>
        <v>176331</v>
      </c>
      <c r="E399" s="9">
        <f>ROUNDDOWN(((('ASIG EXPERIENCIA'!D100)+(((EXPERTO1/44)*B399)*2)/15)+(EXPERTO1FIJO/44)*B399),0)</f>
        <v>220126</v>
      </c>
      <c r="F399" s="9">
        <f>ROUNDDOWN(((('ASIG EXPERIENCIA'!E100)+(((EXPERTO1/44)*B399)*3)/15)+(EXPERTO1FIJO/44)*B399),0)</f>
        <v>263920</v>
      </c>
      <c r="G399" s="9">
        <f>ROUNDDOWN(((('ASIG EXPERIENCIA'!F100)+(((EXPERTO1/44)*B399)*4)/15)+(EXPERTO1FIJO/44)*B399),0)</f>
        <v>307715</v>
      </c>
      <c r="H399" s="9">
        <f>ROUNDDOWN(((('ASIG EXPERIENCIA'!G100)+(((EXPERTO1/44)*B399)*5)/15)+(EXPERTO1FIJO/44)*B399),0)</f>
        <v>351509</v>
      </c>
      <c r="I399" s="9">
        <f>ROUNDDOWN(((('ASIG EXPERIENCIA'!H100)+(((EXPERTO1/44)*B399)*6)/15)+(EXPERTO1FIJO/44)*B399),0)</f>
        <v>395303</v>
      </c>
      <c r="J399" s="9">
        <f>ROUNDDOWN(((('ASIG EXPERIENCIA'!I100)+(((EXPERTO1/44)*B399)*7)/15)+(EXPERTO1FIJO/44)*B399),0)</f>
        <v>439098</v>
      </c>
      <c r="K399" s="9">
        <f>ROUNDDOWN(((('ASIG EXPERIENCIA'!J100)+(((EXPERTO1/44)*B399)*8)/15)+(EXPERTO1FIJO/44)*B399),0)</f>
        <v>482892</v>
      </c>
      <c r="L399" s="9">
        <f>ROUNDDOWN(((('ASIG EXPERIENCIA'!K100)+(((EXPERTO1/44)*B399)*9)/15)+(EXPERTO1FIJO/44)*B399),0)</f>
        <v>526687</v>
      </c>
      <c r="M399" s="9">
        <f>ROUNDDOWN(((('ASIG EXPERIENCIA'!L100)+(((EXPERTO1/44)*B399)*10)/15)+(EXPERTO1FIJO/44)*B399),0)</f>
        <v>570481</v>
      </c>
      <c r="N399" s="9">
        <f>ROUNDDOWN(((('ASIG EXPERIENCIA'!M100)+(((EXPERTO1/44)*B399)*11)/15)+(EXPERTO1FIJO/44)*B399),0)</f>
        <v>614276</v>
      </c>
      <c r="O399" s="9">
        <f>ROUNDDOWN(((('ASIG EXPERIENCIA'!N100)+(((EXPERTO1/44)*B399)*12)/15)+(EXPERTO1FIJO/44)*B399),0)</f>
        <v>658070</v>
      </c>
      <c r="P399" s="9">
        <f>ROUNDDOWN(((('ASIG EXPERIENCIA'!O100)+(((EXPERTO1/44)*B399)*13)/15)+(EXPERTO1FIJO/44)*B399),0)</f>
        <v>701864</v>
      </c>
      <c r="Q399" s="9">
        <f>ROUNDDOWN(((('ASIG EXPERIENCIA'!P100)+(((EXPERTO1/44)*B399)*14)/15)+(EXPERTO1FIJO/44)*B399),0)</f>
        <v>745659</v>
      </c>
      <c r="R399" s="9">
        <f>ROUNDDOWN(((('ASIG EXPERIENCIA'!Q100)+(((EXPERTO1/44)*B399)*15)/15)+(EXPERTO1FIJO/44)*B399),0)</f>
        <v>789453</v>
      </c>
    </row>
    <row r="403" spans="1:18" ht="15.75" thickBot="1" x14ac:dyDescent="0.3"/>
    <row r="404" spans="1:18" ht="16.5" thickBot="1" x14ac:dyDescent="0.3">
      <c r="B404" s="5"/>
      <c r="C404" s="5"/>
      <c r="D404" s="146" t="s">
        <v>75</v>
      </c>
      <c r="E404" s="147"/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</row>
    <row r="405" spans="1:18" ht="15.75" thickBot="1" x14ac:dyDescent="0.3">
      <c r="B405" s="5"/>
      <c r="C405" s="5"/>
      <c r="D405" s="141" t="s">
        <v>5</v>
      </c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3"/>
    </row>
    <row r="406" spans="1:18" ht="17.45" customHeight="1" thickBot="1" x14ac:dyDescent="0.3">
      <c r="A406" s="26" t="s">
        <v>6</v>
      </c>
      <c r="B406" s="144" t="s">
        <v>0</v>
      </c>
      <c r="C406" s="145"/>
      <c r="D406" s="17">
        <v>1</v>
      </c>
      <c r="E406" s="18">
        <v>2</v>
      </c>
      <c r="F406" s="19">
        <v>3</v>
      </c>
      <c r="G406" s="19">
        <v>4</v>
      </c>
      <c r="H406" s="19">
        <v>5</v>
      </c>
      <c r="I406" s="19">
        <v>6</v>
      </c>
      <c r="J406" s="19">
        <v>7</v>
      </c>
      <c r="K406" s="19">
        <v>8</v>
      </c>
      <c r="L406" s="19">
        <v>9</v>
      </c>
      <c r="M406" s="19">
        <v>10</v>
      </c>
      <c r="N406" s="19">
        <v>11</v>
      </c>
      <c r="O406" s="19">
        <v>12</v>
      </c>
      <c r="P406" s="19">
        <v>13</v>
      </c>
      <c r="Q406" s="19">
        <v>14</v>
      </c>
      <c r="R406" s="20">
        <v>15</v>
      </c>
    </row>
    <row r="407" spans="1:18" ht="17.45" customHeight="1" thickBot="1" x14ac:dyDescent="0.3">
      <c r="A407" s="11" t="s">
        <v>13</v>
      </c>
      <c r="B407" s="27">
        <v>1</v>
      </c>
      <c r="C407" s="91">
        <f>'RMN-BRP'!B3</f>
        <v>13537.174999999999</v>
      </c>
      <c r="D407" s="9">
        <f>ROUNDDOWN(((('ASIG EXPERIENCIA'!C4)+(((EXPERTO2/44)*B407)*1)/15)+(EXPERTO2FIJO/44)*B407),0)</f>
        <v>6146</v>
      </c>
      <c r="E407" s="9">
        <f>ROUNDDOWN(((('ASIG EXPERIENCIA'!D4)+(((EXPERTO2/44)*B407)*2)/15)+(EXPERTO2FIJO/44)*B407),0)</f>
        <v>7718</v>
      </c>
      <c r="F407" s="9">
        <f>ROUNDDOWN(((('ASIG EXPERIENCIA'!E4)+(((EXPERTO2/44)*B407)*3)/15)+(EXPERTO2FIJO/44)*B407),0)</f>
        <v>9290</v>
      </c>
      <c r="G407" s="9">
        <f>ROUNDDOWN(((('ASIG EXPERIENCIA'!F4)+(((EXPERTO2/44)*B407)*4)/15)+(EXPERTO2FIJO/44)*B407),0)</f>
        <v>10861</v>
      </c>
      <c r="H407" s="9">
        <f>ROUNDDOWN(((('ASIG EXPERIENCIA'!G4)+(((EXPERTO2/44)*B407)*5)/15)+(EXPERTO2FIJO/44)*B407),0)</f>
        <v>12434</v>
      </c>
      <c r="I407" s="9">
        <f>ROUNDDOWN(((('ASIG EXPERIENCIA'!H4)+(((EXPERTO2/44)*B407)*6)/15)+(EXPERTO2FIJO/44)*B407),0)</f>
        <v>14006</v>
      </c>
      <c r="J407" s="9">
        <f>ROUNDDOWN(((('ASIG EXPERIENCIA'!I4)+(((EXPERTO2/44)*B407)*7)/15)+(EXPERTO2FIJO/44)*B407),0)</f>
        <v>15578</v>
      </c>
      <c r="K407" s="9">
        <f>ROUNDDOWN(((('ASIG EXPERIENCIA'!J4)+(((EXPERTO2/44)*B407)*8)/15)+(EXPERTO2FIJO/44)*B407),0)</f>
        <v>17150</v>
      </c>
      <c r="L407" s="9">
        <f>ROUNDDOWN(((('ASIG EXPERIENCIA'!K4)+(((EXPERTO2/44)*B407)*9)/15)+(EXPERTO2FIJO/44)*B407),0)</f>
        <v>18722</v>
      </c>
      <c r="M407" s="9">
        <f>ROUNDDOWN(((('ASIG EXPERIENCIA'!L4)+(((EXPERTO2/44)*B407)*10)/15)+(EXPERTO2FIJO/44)*B407),0)</f>
        <v>20294</v>
      </c>
      <c r="N407" s="9">
        <f>ROUNDDOWN(((('ASIG EXPERIENCIA'!M4)+(((EXPERTO2/44)*B407)*11)/15)+(EXPERTO2FIJO/44)*B407),0)</f>
        <v>21866</v>
      </c>
      <c r="O407" s="9">
        <f>ROUNDDOWN(((('ASIG EXPERIENCIA'!N4)+(((EXPERTO2/44)*B407)*12)/15)+(EXPERTO2FIJO/44)*B407),0)</f>
        <v>23438</v>
      </c>
      <c r="P407" s="9">
        <f>ROUNDDOWN(((('ASIG EXPERIENCIA'!O4)+(((EXPERTO2/44)*B407)*13)/15)+(EXPERTO2FIJO/44)*B407),0)</f>
        <v>25011</v>
      </c>
      <c r="Q407" s="9">
        <f>ROUNDDOWN(((('ASIG EXPERIENCIA'!P4)+(((EXPERTO2/44)*B407)*14)/15)+(EXPERTO2FIJO/44)*B407),0)</f>
        <v>26582</v>
      </c>
      <c r="R407" s="9">
        <f>ROUNDDOWN(((('ASIG EXPERIENCIA'!Q4)+(((EXPERTO2/44)*B407)*15)/15)+(EXPERTO2FIJO/44)*B407),0)</f>
        <v>28154</v>
      </c>
    </row>
    <row r="408" spans="1:18" ht="17.45" customHeight="1" thickBot="1" x14ac:dyDescent="0.3">
      <c r="A408" s="11" t="s">
        <v>13</v>
      </c>
      <c r="B408" s="69">
        <v>2</v>
      </c>
      <c r="C408" s="92">
        <f>'RMN-BRP'!B4</f>
        <v>27074.35</v>
      </c>
      <c r="D408" s="9">
        <f>ROUNDDOWN(((('ASIG EXPERIENCIA'!C5)+(((EXPERTO2/44)*B408)*1)/15)+(EXPERTO2FIJO/44)*B408),0)</f>
        <v>12293</v>
      </c>
      <c r="E408" s="9">
        <f>ROUNDDOWN(((('ASIG EXPERIENCIA'!D5)+(((EXPERTO2/44)*B408)*2)/15)+(EXPERTO2FIJO/44)*B408),0)</f>
        <v>15436</v>
      </c>
      <c r="F408" s="9">
        <f>ROUNDDOWN(((('ASIG EXPERIENCIA'!E5)+(((EXPERTO2/44)*B408)*3)/15)+(EXPERTO2FIJO/44)*B408),0)</f>
        <v>18581</v>
      </c>
      <c r="G408" s="9">
        <f>ROUNDDOWN(((('ASIG EXPERIENCIA'!F5)+(((EXPERTO2/44)*B408)*4)/15)+(EXPERTO2FIJO/44)*B408),0)</f>
        <v>21724</v>
      </c>
      <c r="H408" s="9">
        <f>ROUNDDOWN(((('ASIG EXPERIENCIA'!G5)+(((EXPERTO2/44)*B408)*5)/15)+(EXPERTO2FIJO/44)*B408),0)</f>
        <v>24869</v>
      </c>
      <c r="I408" s="9">
        <f>ROUNDDOWN(((('ASIG EXPERIENCIA'!H5)+(((EXPERTO2/44)*B408)*6)/15)+(EXPERTO2FIJO/44)*B408),0)</f>
        <v>28012</v>
      </c>
      <c r="J408" s="9">
        <f>ROUNDDOWN(((('ASIG EXPERIENCIA'!I5)+(((EXPERTO2/44)*B408)*7)/15)+(EXPERTO2FIJO/44)*B408),0)</f>
        <v>31157</v>
      </c>
      <c r="K408" s="9">
        <f>ROUNDDOWN(((('ASIG EXPERIENCIA'!J5)+(((EXPERTO2/44)*B408)*8)/15)+(EXPERTO2FIJO/44)*B408),0)</f>
        <v>34301</v>
      </c>
      <c r="L408" s="9">
        <f>ROUNDDOWN(((('ASIG EXPERIENCIA'!K5)+(((EXPERTO2/44)*B408)*9)/15)+(EXPERTO2FIJO/44)*B408),0)</f>
        <v>37445</v>
      </c>
      <c r="M408" s="9">
        <f>ROUNDDOWN(((('ASIG EXPERIENCIA'!L5)+(((EXPERTO2/44)*B408)*10)/15)+(EXPERTO2FIJO/44)*B408),0)</f>
        <v>40589</v>
      </c>
      <c r="N408" s="9">
        <f>ROUNDDOWN(((('ASIG EXPERIENCIA'!M5)+(((EXPERTO2/44)*B408)*11)/15)+(EXPERTO2FIJO/44)*B408),0)</f>
        <v>43733</v>
      </c>
      <c r="O408" s="9">
        <f>ROUNDDOWN(((('ASIG EXPERIENCIA'!N5)+(((EXPERTO2/44)*B408)*12)/15)+(EXPERTO2FIJO/44)*B408),0)</f>
        <v>46877</v>
      </c>
      <c r="P408" s="9">
        <f>ROUNDDOWN(((('ASIG EXPERIENCIA'!O5)+(((EXPERTO2/44)*B408)*13)/15)+(EXPERTO2FIJO/44)*B408),0)</f>
        <v>50022</v>
      </c>
      <c r="Q408" s="9">
        <f>ROUNDDOWN(((('ASIG EXPERIENCIA'!P5)+(((EXPERTO2/44)*B408)*14)/15)+(EXPERTO2FIJO/44)*B408),0)</f>
        <v>53165</v>
      </c>
      <c r="R408" s="9">
        <f>ROUNDDOWN(((('ASIG EXPERIENCIA'!Q5)+(((EXPERTO2/44)*B408)*15)/15)+(EXPERTO2FIJO/44)*B408),0)</f>
        <v>56310</v>
      </c>
    </row>
    <row r="409" spans="1:18" ht="17.45" customHeight="1" thickBot="1" x14ac:dyDescent="0.3">
      <c r="A409" s="11" t="s">
        <v>13</v>
      </c>
      <c r="B409" s="69">
        <v>3</v>
      </c>
      <c r="C409" s="92">
        <f>'RMN-BRP'!B5</f>
        <v>40611.524999999994</v>
      </c>
      <c r="D409" s="9">
        <f>ROUNDDOWN(((('ASIG EXPERIENCIA'!C6)+(((EXPERTO2/44)*B409)*1)/15)+(EXPERTO2FIJO/44)*B409),0)</f>
        <v>18439</v>
      </c>
      <c r="E409" s="9">
        <f>ROUNDDOWN(((('ASIG EXPERIENCIA'!D6)+(((EXPERTO2/44)*B409)*2)/15)+(EXPERTO2FIJO/44)*B409),0)</f>
        <v>23155</v>
      </c>
      <c r="F409" s="9">
        <f>ROUNDDOWN(((('ASIG EXPERIENCIA'!E6)+(((EXPERTO2/44)*B409)*3)/15)+(EXPERTO2FIJO/44)*B409),0)</f>
        <v>27871</v>
      </c>
      <c r="G409" s="9">
        <f>ROUNDDOWN(((('ASIG EXPERIENCIA'!F6)+(((EXPERTO2/44)*B409)*4)/15)+(EXPERTO2FIJO/44)*B409),0)</f>
        <v>32587</v>
      </c>
      <c r="H409" s="9">
        <f>ROUNDDOWN(((('ASIG EXPERIENCIA'!G6)+(((EXPERTO2/44)*B409)*5)/15)+(EXPERTO2FIJO/44)*B409),0)</f>
        <v>37304</v>
      </c>
      <c r="I409" s="9">
        <f>ROUNDDOWN(((('ASIG EXPERIENCIA'!H6)+(((EXPERTO2/44)*B409)*6)/15)+(EXPERTO2FIJO/44)*B409),0)</f>
        <v>42019</v>
      </c>
      <c r="J409" s="9">
        <f>ROUNDDOWN(((('ASIG EXPERIENCIA'!I6)+(((EXPERTO2/44)*B409)*7)/15)+(EXPERTO2FIJO/44)*B409),0)</f>
        <v>46735</v>
      </c>
      <c r="K409" s="9">
        <f>ROUNDDOWN(((('ASIG EXPERIENCIA'!J6)+(((EXPERTO2/44)*B409)*8)/15)+(EXPERTO2FIJO/44)*B409),0)</f>
        <v>51452</v>
      </c>
      <c r="L409" s="9">
        <f>ROUNDDOWN(((('ASIG EXPERIENCIA'!K6)+(((EXPERTO2/44)*B409)*9)/15)+(EXPERTO2FIJO/44)*B409),0)</f>
        <v>56168</v>
      </c>
      <c r="M409" s="9">
        <f>ROUNDDOWN(((('ASIG EXPERIENCIA'!L6)+(((EXPERTO2/44)*B409)*10)/15)+(EXPERTO2FIJO/44)*B409),0)</f>
        <v>60884</v>
      </c>
      <c r="N409" s="9">
        <f>ROUNDDOWN(((('ASIG EXPERIENCIA'!M6)+(((EXPERTO2/44)*B409)*11)/15)+(EXPERTO2FIJO/44)*B409),0)</f>
        <v>65600</v>
      </c>
      <c r="O409" s="9">
        <f>ROUNDDOWN(((('ASIG EXPERIENCIA'!N6)+(((EXPERTO2/44)*B409)*12)/15)+(EXPERTO2FIJO/44)*B409),0)</f>
        <v>70316</v>
      </c>
      <c r="P409" s="9">
        <f>ROUNDDOWN(((('ASIG EXPERIENCIA'!O6)+(((EXPERTO2/44)*B409)*13)/15)+(EXPERTO2FIJO/44)*B409),0)</f>
        <v>75033</v>
      </c>
      <c r="Q409" s="9">
        <f>ROUNDDOWN(((('ASIG EXPERIENCIA'!P6)+(((EXPERTO2/44)*B409)*14)/15)+(EXPERTO2FIJO/44)*B409),0)</f>
        <v>79749</v>
      </c>
      <c r="R409" s="9">
        <f>ROUNDDOWN(((('ASIG EXPERIENCIA'!Q6)+(((EXPERTO2/44)*B409)*15)/15)+(EXPERTO2FIJO/44)*B409),0)</f>
        <v>84464</v>
      </c>
    </row>
    <row r="410" spans="1:18" ht="17.45" customHeight="1" thickBot="1" x14ac:dyDescent="0.3">
      <c r="A410" s="11" t="s">
        <v>13</v>
      </c>
      <c r="B410" s="69">
        <v>4</v>
      </c>
      <c r="C410" s="92">
        <f>'RMN-BRP'!B6</f>
        <v>54148.7</v>
      </c>
      <c r="D410" s="9">
        <f>ROUNDDOWN(((('ASIG EXPERIENCIA'!C7)+(((EXPERTO2/44)*B410)*1)/15)+(EXPERTO2FIJO/44)*B410),0)</f>
        <v>24586</v>
      </c>
      <c r="E410" s="9">
        <f>ROUNDDOWN(((('ASIG EXPERIENCIA'!D7)+(((EXPERTO2/44)*B410)*2)/15)+(EXPERTO2FIJO/44)*B410),0)</f>
        <v>30874</v>
      </c>
      <c r="F410" s="9">
        <f>ROUNDDOWN(((('ASIG EXPERIENCIA'!E7)+(((EXPERTO2/44)*B410)*3)/15)+(EXPERTO2FIJO/44)*B410),0)</f>
        <v>37162</v>
      </c>
      <c r="G410" s="9">
        <f>ROUNDDOWN(((('ASIG EXPERIENCIA'!F7)+(((EXPERTO2/44)*B410)*4)/15)+(EXPERTO2FIJO/44)*B410),0)</f>
        <v>43450</v>
      </c>
      <c r="H410" s="9">
        <f>ROUNDDOWN(((('ASIG EXPERIENCIA'!G7)+(((EXPERTO2/44)*B410)*5)/15)+(EXPERTO2FIJO/44)*B410),0)</f>
        <v>49738</v>
      </c>
      <c r="I410" s="9">
        <f>ROUNDDOWN(((('ASIG EXPERIENCIA'!H7)+(((EXPERTO2/44)*B410)*6)/15)+(EXPERTO2FIJO/44)*B410),0)</f>
        <v>56026</v>
      </c>
      <c r="J410" s="9">
        <f>ROUNDDOWN(((('ASIG EXPERIENCIA'!I7)+(((EXPERTO2/44)*B410)*7)/15)+(EXPERTO2FIJO/44)*B410),0)</f>
        <v>62315</v>
      </c>
      <c r="K410" s="9">
        <f>ROUNDDOWN(((('ASIG EXPERIENCIA'!J7)+(((EXPERTO2/44)*B410)*8)/15)+(EXPERTO2FIJO/44)*B410),0)</f>
        <v>68603</v>
      </c>
      <c r="L410" s="9">
        <f>ROUNDDOWN(((('ASIG EXPERIENCIA'!K7)+(((EXPERTO2/44)*B410)*9)/15)+(EXPERTO2FIJO/44)*B410),0)</f>
        <v>74891</v>
      </c>
      <c r="M410" s="9">
        <f>ROUNDDOWN(((('ASIG EXPERIENCIA'!L7)+(((EXPERTO2/44)*B410)*10)/15)+(EXPERTO2FIJO/44)*B410),0)</f>
        <v>81179</v>
      </c>
      <c r="N410" s="9">
        <f>ROUNDDOWN(((('ASIG EXPERIENCIA'!M7)+(((EXPERTO2/44)*B410)*11)/15)+(EXPERTO2FIJO/44)*B410),0)</f>
        <v>87467</v>
      </c>
      <c r="O410" s="9">
        <f>ROUNDDOWN(((('ASIG EXPERIENCIA'!N7)+(((EXPERTO2/44)*B410)*12)/15)+(EXPERTO2FIJO/44)*B410),0)</f>
        <v>93755</v>
      </c>
      <c r="P410" s="9">
        <f>ROUNDDOWN(((('ASIG EXPERIENCIA'!O7)+(((EXPERTO2/44)*B410)*13)/15)+(EXPERTO2FIJO/44)*B410),0)</f>
        <v>100044</v>
      </c>
      <c r="Q410" s="9">
        <f>ROUNDDOWN(((('ASIG EXPERIENCIA'!P7)+(((EXPERTO2/44)*B410)*14)/15)+(EXPERTO2FIJO/44)*B410),0)</f>
        <v>106332</v>
      </c>
      <c r="R410" s="9">
        <f>ROUNDDOWN(((('ASIG EXPERIENCIA'!Q7)+(((EXPERTO2/44)*B410)*15)/15)+(EXPERTO2FIJO/44)*B410),0)</f>
        <v>112620</v>
      </c>
    </row>
    <row r="411" spans="1:18" ht="17.45" customHeight="1" thickBot="1" x14ac:dyDescent="0.3">
      <c r="A411" s="11" t="s">
        <v>13</v>
      </c>
      <c r="B411" s="69">
        <v>5</v>
      </c>
      <c r="C411" s="92">
        <f>'RMN-BRP'!B7</f>
        <v>67685.875</v>
      </c>
      <c r="D411" s="9">
        <f>ROUNDDOWN(((('ASIG EXPERIENCIA'!C8)+(((EXPERTO2/44)*B411)*1)/15)+(EXPERTO2FIJO/44)*B411),0)</f>
        <v>30732</v>
      </c>
      <c r="E411" s="9">
        <f>ROUNDDOWN(((('ASIG EXPERIENCIA'!D8)+(((EXPERTO2/44)*B411)*2)/15)+(EXPERTO2FIJO/44)*B411),0)</f>
        <v>38592</v>
      </c>
      <c r="F411" s="9">
        <f>ROUNDDOWN(((('ASIG EXPERIENCIA'!E8)+(((EXPERTO2/44)*B411)*3)/15)+(EXPERTO2FIJO/44)*B411),0)</f>
        <v>46452</v>
      </c>
      <c r="G411" s="9">
        <f>ROUNDDOWN(((('ASIG EXPERIENCIA'!F8)+(((EXPERTO2/44)*B411)*4)/15)+(EXPERTO2FIJO/44)*B411),0)</f>
        <v>54313</v>
      </c>
      <c r="H411" s="9">
        <f>ROUNDDOWN(((('ASIG EXPERIENCIA'!G8)+(((EXPERTO2/44)*B411)*5)/15)+(EXPERTO2FIJO/44)*B411),0)</f>
        <v>62173</v>
      </c>
      <c r="I411" s="9">
        <f>ROUNDDOWN(((('ASIG EXPERIENCIA'!H8)+(((EXPERTO2/44)*B411)*6)/15)+(EXPERTO2FIJO/44)*B411),0)</f>
        <v>70033</v>
      </c>
      <c r="J411" s="9">
        <f>ROUNDDOWN(((('ASIG EXPERIENCIA'!I8)+(((EXPERTO2/44)*B411)*7)/15)+(EXPERTO2FIJO/44)*B411),0)</f>
        <v>77893</v>
      </c>
      <c r="K411" s="9">
        <f>ROUNDDOWN(((('ASIG EXPERIENCIA'!J8)+(((EXPERTO2/44)*B411)*8)/15)+(EXPERTO2FIJO/44)*B411),0)</f>
        <v>85754</v>
      </c>
      <c r="L411" s="9">
        <f>ROUNDDOWN(((('ASIG EXPERIENCIA'!K8)+(((EXPERTO2/44)*B411)*9)/15)+(EXPERTO2FIJO/44)*B411),0)</f>
        <v>93614</v>
      </c>
      <c r="M411" s="9">
        <f>ROUNDDOWN(((('ASIG EXPERIENCIA'!L8)+(((EXPERTO2/44)*B411)*10)/15)+(EXPERTO2FIJO/44)*B411),0)</f>
        <v>101474</v>
      </c>
      <c r="N411" s="9">
        <f>ROUNDDOWN(((('ASIG EXPERIENCIA'!M8)+(((EXPERTO2/44)*B411)*11)/15)+(EXPERTO2FIJO/44)*B411),0)</f>
        <v>109334</v>
      </c>
      <c r="O411" s="9">
        <f>ROUNDDOWN(((('ASIG EXPERIENCIA'!N8)+(((EXPERTO2/44)*B411)*12)/15)+(EXPERTO2FIJO/44)*B411),0)</f>
        <v>117195</v>
      </c>
      <c r="P411" s="9">
        <f>ROUNDDOWN(((('ASIG EXPERIENCIA'!O8)+(((EXPERTO2/44)*B411)*13)/15)+(EXPERTO2FIJO/44)*B411),0)</f>
        <v>125055</v>
      </c>
      <c r="Q411" s="9">
        <f>ROUNDDOWN(((('ASIG EXPERIENCIA'!P8)+(((EXPERTO2/44)*B411)*14)/15)+(EXPERTO2FIJO/44)*B411),0)</f>
        <v>132914</v>
      </c>
      <c r="R411" s="9">
        <f>ROUNDDOWN(((('ASIG EXPERIENCIA'!Q8)+(((EXPERTO2/44)*B411)*15)/15)+(EXPERTO2FIJO/44)*B411),0)</f>
        <v>140775</v>
      </c>
    </row>
    <row r="412" spans="1:18" ht="17.45" customHeight="1" thickBot="1" x14ac:dyDescent="0.3">
      <c r="A412" s="11" t="s">
        <v>13</v>
      </c>
      <c r="B412" s="69">
        <v>6</v>
      </c>
      <c r="C412" s="92">
        <f>'RMN-BRP'!B8</f>
        <v>81223.049999999988</v>
      </c>
      <c r="D412" s="9">
        <f>ROUNDDOWN(((('ASIG EXPERIENCIA'!C9)+(((EXPERTO2/44)*B412)*1)/15)+(EXPERTO2FIJO/44)*B412),0)</f>
        <v>36879</v>
      </c>
      <c r="E412" s="9">
        <f>ROUNDDOWN(((('ASIG EXPERIENCIA'!D9)+(((EXPERTO2/44)*B412)*2)/15)+(EXPERTO2FIJO/44)*B412),0)</f>
        <v>46311</v>
      </c>
      <c r="F412" s="9">
        <f>ROUNDDOWN(((('ASIG EXPERIENCIA'!E9)+(((EXPERTO2/44)*B412)*3)/15)+(EXPERTO2FIJO/44)*B412),0)</f>
        <v>55743</v>
      </c>
      <c r="G412" s="9">
        <f>ROUNDDOWN(((('ASIG EXPERIENCIA'!F9)+(((EXPERTO2/44)*B412)*4)/15)+(EXPERTO2FIJO/44)*B412),0)</f>
        <v>65175</v>
      </c>
      <c r="H412" s="9">
        <f>ROUNDDOWN(((('ASIG EXPERIENCIA'!G9)+(((EXPERTO2/44)*B412)*5)/15)+(EXPERTO2FIJO/44)*B412),0)</f>
        <v>74608</v>
      </c>
      <c r="I412" s="9">
        <f>ROUNDDOWN(((('ASIG EXPERIENCIA'!H9)+(((EXPERTO2/44)*B412)*6)/15)+(EXPERTO2FIJO/44)*B412),0)</f>
        <v>84039</v>
      </c>
      <c r="J412" s="9">
        <f>ROUNDDOWN(((('ASIG EXPERIENCIA'!I9)+(((EXPERTO2/44)*B412)*7)/15)+(EXPERTO2FIJO/44)*B412),0)</f>
        <v>93472</v>
      </c>
      <c r="K412" s="9">
        <f>ROUNDDOWN(((('ASIG EXPERIENCIA'!J9)+(((EXPERTO2/44)*B412)*8)/15)+(EXPERTO2FIJO/44)*B412),0)</f>
        <v>102904</v>
      </c>
      <c r="L412" s="9">
        <f>ROUNDDOWN(((('ASIG EXPERIENCIA'!K9)+(((EXPERTO2/44)*B412)*9)/15)+(EXPERTO2FIJO/44)*B412),0)</f>
        <v>112337</v>
      </c>
      <c r="M412" s="9">
        <f>ROUNDDOWN(((('ASIG EXPERIENCIA'!L9)+(((EXPERTO2/44)*B412)*10)/15)+(EXPERTO2FIJO/44)*B412),0)</f>
        <v>121769</v>
      </c>
      <c r="N412" s="9">
        <f>ROUNDDOWN(((('ASIG EXPERIENCIA'!M9)+(((EXPERTO2/44)*B412)*11)/15)+(EXPERTO2FIJO/44)*B412),0)</f>
        <v>131201</v>
      </c>
      <c r="O412" s="9">
        <f>ROUNDDOWN(((('ASIG EXPERIENCIA'!N9)+(((EXPERTO2/44)*B412)*12)/15)+(EXPERTO2FIJO/44)*B412),0)</f>
        <v>140634</v>
      </c>
      <c r="P412" s="9">
        <f>ROUNDDOWN(((('ASIG EXPERIENCIA'!O9)+(((EXPERTO2/44)*B412)*13)/15)+(EXPERTO2FIJO/44)*B412),0)</f>
        <v>150066</v>
      </c>
      <c r="Q412" s="9">
        <f>ROUNDDOWN(((('ASIG EXPERIENCIA'!P9)+(((EXPERTO2/44)*B412)*14)/15)+(EXPERTO2FIJO/44)*B412),0)</f>
        <v>159498</v>
      </c>
      <c r="R412" s="9">
        <f>ROUNDDOWN(((('ASIG EXPERIENCIA'!Q9)+(((EXPERTO2/44)*B412)*15)/15)+(EXPERTO2FIJO/44)*B412),0)</f>
        <v>168930</v>
      </c>
    </row>
    <row r="413" spans="1:18" ht="17.45" customHeight="1" thickBot="1" x14ac:dyDescent="0.3">
      <c r="A413" s="11" t="s">
        <v>13</v>
      </c>
      <c r="B413" s="69">
        <v>7</v>
      </c>
      <c r="C413" s="92">
        <f>'RMN-BRP'!B9</f>
        <v>94760.224999999991</v>
      </c>
      <c r="D413" s="9">
        <f>ROUNDDOWN(((('ASIG EXPERIENCIA'!C10)+(((EXPERTO2/44)*B413)*1)/15)+(EXPERTO2FIJO/44)*B413),0)</f>
        <v>43025</v>
      </c>
      <c r="E413" s="9">
        <f>ROUNDDOWN(((('ASIG EXPERIENCIA'!D10)+(((EXPERTO2/44)*B413)*2)/15)+(EXPERTO2FIJO/44)*B413),0)</f>
        <v>54030</v>
      </c>
      <c r="F413" s="9">
        <f>ROUNDDOWN(((('ASIG EXPERIENCIA'!E10)+(((EXPERTO2/44)*B413)*3)/15)+(EXPERTO2FIJO/44)*B413),0)</f>
        <v>65033</v>
      </c>
      <c r="G413" s="9">
        <f>ROUNDDOWN(((('ASIG EXPERIENCIA'!F10)+(((EXPERTO2/44)*B413)*4)/15)+(EXPERTO2FIJO/44)*B413),0)</f>
        <v>76038</v>
      </c>
      <c r="H413" s="9">
        <f>ROUNDDOWN(((('ASIG EXPERIENCIA'!G10)+(((EXPERTO2/44)*B413)*5)/15)+(EXPERTO2FIJO/44)*B413),0)</f>
        <v>87042</v>
      </c>
      <c r="I413" s="9">
        <f>ROUNDDOWN(((('ASIG EXPERIENCIA'!H10)+(((EXPERTO2/44)*B413)*6)/15)+(EXPERTO2FIJO/44)*B413),0)</f>
        <v>98047</v>
      </c>
      <c r="J413" s="9">
        <f>ROUNDDOWN(((('ASIG EXPERIENCIA'!I10)+(((EXPERTO2/44)*B413)*7)/15)+(EXPERTO2FIJO/44)*B413),0)</f>
        <v>109050</v>
      </c>
      <c r="K413" s="9">
        <f>ROUNDDOWN(((('ASIG EXPERIENCIA'!J10)+(((EXPERTO2/44)*B413)*8)/15)+(EXPERTO2FIJO/44)*B413),0)</f>
        <v>120055</v>
      </c>
      <c r="L413" s="9">
        <f>ROUNDDOWN(((('ASIG EXPERIENCIA'!K10)+(((EXPERTO2/44)*B413)*9)/15)+(EXPERTO2FIJO/44)*B413),0)</f>
        <v>131060</v>
      </c>
      <c r="M413" s="9">
        <f>ROUNDDOWN(((('ASIG EXPERIENCIA'!L10)+(((EXPERTO2/44)*B413)*10)/15)+(EXPERTO2FIJO/44)*B413),0)</f>
        <v>142064</v>
      </c>
      <c r="N413" s="9">
        <f>ROUNDDOWN(((('ASIG EXPERIENCIA'!M10)+(((EXPERTO2/44)*B413)*11)/15)+(EXPERTO2FIJO/44)*B413),0)</f>
        <v>153069</v>
      </c>
      <c r="O413" s="9">
        <f>ROUNDDOWN(((('ASIG EXPERIENCIA'!N10)+(((EXPERTO2/44)*B413)*12)/15)+(EXPERTO2FIJO/44)*B413),0)</f>
        <v>164072</v>
      </c>
      <c r="P413" s="9">
        <f>ROUNDDOWN(((('ASIG EXPERIENCIA'!O10)+(((EXPERTO2/44)*B413)*13)/15)+(EXPERTO2FIJO/44)*B413),0)</f>
        <v>175077</v>
      </c>
      <c r="Q413" s="9">
        <f>ROUNDDOWN(((('ASIG EXPERIENCIA'!P10)+(((EXPERTO2/44)*B413)*14)/15)+(EXPERTO2FIJO/44)*B413),0)</f>
        <v>186081</v>
      </c>
      <c r="R413" s="9">
        <f>ROUNDDOWN(((('ASIG EXPERIENCIA'!Q10)+(((EXPERTO2/44)*B413)*15)/15)+(EXPERTO2FIJO/44)*B413),0)</f>
        <v>197086</v>
      </c>
    </row>
    <row r="414" spans="1:18" ht="17.45" customHeight="1" thickBot="1" x14ac:dyDescent="0.3">
      <c r="A414" s="11" t="s">
        <v>13</v>
      </c>
      <c r="B414" s="69">
        <v>8</v>
      </c>
      <c r="C414" s="92">
        <f>'RMN-BRP'!B10</f>
        <v>108297.4</v>
      </c>
      <c r="D414" s="9">
        <f>ROUNDDOWN(((('ASIG EXPERIENCIA'!C11)+(((EXPERTO2/44)*B414)*1)/15)+(EXPERTO2FIJO/44)*B414),0)</f>
        <v>49172</v>
      </c>
      <c r="E414" s="9">
        <f>ROUNDDOWN(((('ASIG EXPERIENCIA'!D11)+(((EXPERTO2/44)*B414)*2)/15)+(EXPERTO2FIJO/44)*B414),0)</f>
        <v>61748</v>
      </c>
      <c r="F414" s="9">
        <f>ROUNDDOWN(((('ASIG EXPERIENCIA'!E11)+(((EXPERTO2/44)*B414)*3)/15)+(EXPERTO2FIJO/44)*B414),0)</f>
        <v>74325</v>
      </c>
      <c r="G414" s="9">
        <f>ROUNDDOWN(((('ASIG EXPERIENCIA'!F11)+(((EXPERTO2/44)*B414)*4)/15)+(EXPERTO2FIJO/44)*B414),0)</f>
        <v>86901</v>
      </c>
      <c r="H414" s="9">
        <f>ROUNDDOWN(((('ASIG EXPERIENCIA'!G11)+(((EXPERTO2/44)*B414)*5)/15)+(EXPERTO2FIJO/44)*B414),0)</f>
        <v>99477</v>
      </c>
      <c r="I414" s="9">
        <f>ROUNDDOWN(((('ASIG EXPERIENCIA'!H11)+(((EXPERTO2/44)*B414)*6)/15)+(EXPERTO2FIJO/44)*B414),0)</f>
        <v>112053</v>
      </c>
      <c r="J414" s="9">
        <f>ROUNDDOWN(((('ASIG EXPERIENCIA'!I11)+(((EXPERTO2/44)*B414)*7)/15)+(EXPERTO2FIJO/44)*B414),0)</f>
        <v>124630</v>
      </c>
      <c r="K414" s="9">
        <f>ROUNDDOWN(((('ASIG EXPERIENCIA'!J11)+(((EXPERTO2/44)*B414)*8)/15)+(EXPERTO2FIJO/44)*B414),0)</f>
        <v>137206</v>
      </c>
      <c r="L414" s="9">
        <f>ROUNDDOWN(((('ASIG EXPERIENCIA'!K11)+(((EXPERTO2/44)*B414)*9)/15)+(EXPERTO2FIJO/44)*B414),0)</f>
        <v>149782</v>
      </c>
      <c r="M414" s="9">
        <f>ROUNDDOWN(((('ASIG EXPERIENCIA'!L11)+(((EXPERTO2/44)*B414)*10)/15)+(EXPERTO2FIJO/44)*B414),0)</f>
        <v>162359</v>
      </c>
      <c r="N414" s="9">
        <f>ROUNDDOWN(((('ASIG EXPERIENCIA'!M11)+(((EXPERTO2/44)*B414)*11)/15)+(EXPERTO2FIJO/44)*B414),0)</f>
        <v>174935</v>
      </c>
      <c r="O414" s="9">
        <f>ROUNDDOWN(((('ASIG EXPERIENCIA'!N11)+(((EXPERTO2/44)*B414)*12)/15)+(EXPERTO2FIJO/44)*B414),0)</f>
        <v>187511</v>
      </c>
      <c r="P414" s="9">
        <f>ROUNDDOWN(((('ASIG EXPERIENCIA'!O11)+(((EXPERTO2/44)*B414)*13)/15)+(EXPERTO2FIJO/44)*B414),0)</f>
        <v>200088</v>
      </c>
      <c r="Q414" s="9">
        <f>ROUNDDOWN(((('ASIG EXPERIENCIA'!P11)+(((EXPERTO2/44)*B414)*14)/15)+(EXPERTO2FIJO/44)*B414),0)</f>
        <v>212664</v>
      </c>
      <c r="R414" s="9">
        <f>ROUNDDOWN(((('ASIG EXPERIENCIA'!Q11)+(((EXPERTO2/44)*B414)*15)/15)+(EXPERTO2FIJO/44)*B414),0)</f>
        <v>225241</v>
      </c>
    </row>
    <row r="415" spans="1:18" ht="17.45" customHeight="1" thickBot="1" x14ac:dyDescent="0.3">
      <c r="A415" s="11" t="s">
        <v>13</v>
      </c>
      <c r="B415" s="69">
        <v>9</v>
      </c>
      <c r="C415" s="92">
        <f>'RMN-BRP'!B11</f>
        <v>121834.575</v>
      </c>
      <c r="D415" s="9">
        <f>ROUNDDOWN(((('ASIG EXPERIENCIA'!C12)+(((EXPERTO2/44)*B415)*1)/15)+(EXPERTO2FIJO/44)*B415),0)</f>
        <v>55319</v>
      </c>
      <c r="E415" s="9">
        <f>ROUNDDOWN(((('ASIG EXPERIENCIA'!D12)+(((EXPERTO2/44)*B415)*2)/15)+(EXPERTO2FIJO/44)*B415),0)</f>
        <v>69467</v>
      </c>
      <c r="F415" s="9">
        <f>ROUNDDOWN(((('ASIG EXPERIENCIA'!E12)+(((EXPERTO2/44)*B415)*3)/15)+(EXPERTO2FIJO/44)*B415),0)</f>
        <v>83615</v>
      </c>
      <c r="G415" s="9">
        <f>ROUNDDOWN(((('ASIG EXPERIENCIA'!F12)+(((EXPERTO2/44)*B415)*4)/15)+(EXPERTO2FIJO/44)*B415),0)</f>
        <v>97764</v>
      </c>
      <c r="H415" s="9">
        <f>ROUNDDOWN(((('ASIG EXPERIENCIA'!G12)+(((EXPERTO2/44)*B415)*5)/15)+(EXPERTO2FIJO/44)*B415),0)</f>
        <v>111912</v>
      </c>
      <c r="I415" s="9">
        <f>ROUNDDOWN(((('ASIG EXPERIENCIA'!H12)+(((EXPERTO2/44)*B415)*6)/15)+(EXPERTO2FIJO/44)*B415),0)</f>
        <v>126060</v>
      </c>
      <c r="J415" s="9">
        <f>ROUNDDOWN(((('ASIG EXPERIENCIA'!I12)+(((EXPERTO2/44)*B415)*7)/15)+(EXPERTO2FIJO/44)*B415),0)</f>
        <v>140209</v>
      </c>
      <c r="K415" s="9">
        <f>ROUNDDOWN(((('ASIG EXPERIENCIA'!J12)+(((EXPERTO2/44)*B415)*8)/15)+(EXPERTO2FIJO/44)*B415),0)</f>
        <v>154357</v>
      </c>
      <c r="L415" s="9">
        <f>ROUNDDOWN(((('ASIG EXPERIENCIA'!K12)+(((EXPERTO2/44)*B415)*9)/15)+(EXPERTO2FIJO/44)*B415),0)</f>
        <v>168505</v>
      </c>
      <c r="M415" s="9">
        <f>ROUNDDOWN(((('ASIG EXPERIENCIA'!L12)+(((EXPERTO2/44)*B415)*10)/15)+(EXPERTO2FIJO/44)*B415),0)</f>
        <v>182654</v>
      </c>
      <c r="N415" s="9">
        <f>ROUNDDOWN(((('ASIG EXPERIENCIA'!M12)+(((EXPERTO2/44)*B415)*11)/15)+(EXPERTO2FIJO/44)*B415),0)</f>
        <v>196802</v>
      </c>
      <c r="O415" s="9">
        <f>ROUNDDOWN(((('ASIG EXPERIENCIA'!N12)+(((EXPERTO2/44)*B415)*12)/15)+(EXPERTO2FIJO/44)*B415),0)</f>
        <v>210951</v>
      </c>
      <c r="P415" s="9">
        <f>ROUNDDOWN(((('ASIG EXPERIENCIA'!O12)+(((EXPERTO2/44)*B415)*13)/15)+(EXPERTO2FIJO/44)*B415),0)</f>
        <v>225100</v>
      </c>
      <c r="Q415" s="9">
        <f>ROUNDDOWN(((('ASIG EXPERIENCIA'!P12)+(((EXPERTO2/44)*B415)*14)/15)+(EXPERTO2FIJO/44)*B415),0)</f>
        <v>239248</v>
      </c>
      <c r="R415" s="9">
        <f>ROUNDDOWN(((('ASIG EXPERIENCIA'!Q12)+(((EXPERTO2/44)*B415)*15)/15)+(EXPERTO2FIJO/44)*B415),0)</f>
        <v>253396</v>
      </c>
    </row>
    <row r="416" spans="1:18" ht="17.45" customHeight="1" thickBot="1" x14ac:dyDescent="0.3">
      <c r="A416" s="11" t="s">
        <v>13</v>
      </c>
      <c r="B416" s="69">
        <v>10</v>
      </c>
      <c r="C416" s="92">
        <f>'RMN-BRP'!B12</f>
        <v>135371.75</v>
      </c>
      <c r="D416" s="9">
        <f>ROUNDDOWN(((('ASIG EXPERIENCIA'!C13)+(((EXPERTO2/44)*B416)*1)/15)+(EXPERTO2FIJO/44)*B416),0)</f>
        <v>61465</v>
      </c>
      <c r="E416" s="9">
        <f>ROUNDDOWN(((('ASIG EXPERIENCIA'!D13)+(((EXPERTO2/44)*B416)*2)/15)+(EXPERTO2FIJO/44)*B416),0)</f>
        <v>77185</v>
      </c>
      <c r="F416" s="9">
        <f>ROUNDDOWN(((('ASIG EXPERIENCIA'!E13)+(((EXPERTO2/44)*B416)*3)/15)+(EXPERTO2FIJO/44)*B416),0)</f>
        <v>92906</v>
      </c>
      <c r="G416" s="9">
        <f>ROUNDDOWN(((('ASIG EXPERIENCIA'!F13)+(((EXPERTO2/44)*B416)*4)/15)+(EXPERTO2FIJO/44)*B416),0)</f>
        <v>108627</v>
      </c>
      <c r="H416" s="9">
        <f>ROUNDDOWN(((('ASIG EXPERIENCIA'!G13)+(((EXPERTO2/44)*B416)*5)/15)+(EXPERTO2FIJO/44)*B416),0)</f>
        <v>124347</v>
      </c>
      <c r="I416" s="9">
        <f>ROUNDDOWN(((('ASIG EXPERIENCIA'!H13)+(((EXPERTO2/44)*B416)*6)/15)+(EXPERTO2FIJO/44)*B416),0)</f>
        <v>140067</v>
      </c>
      <c r="J416" s="9">
        <f>ROUNDDOWN(((('ASIG EXPERIENCIA'!I13)+(((EXPERTO2/44)*B416)*7)/15)+(EXPERTO2FIJO/44)*B416),0)</f>
        <v>155787</v>
      </c>
      <c r="K416" s="9">
        <f>ROUNDDOWN(((('ASIG EXPERIENCIA'!J13)+(((EXPERTO2/44)*B416)*8)/15)+(EXPERTO2FIJO/44)*B416),0)</f>
        <v>171508</v>
      </c>
      <c r="L416" s="9">
        <f>ROUNDDOWN(((('ASIG EXPERIENCIA'!K13)+(((EXPERTO2/44)*B416)*9)/15)+(EXPERTO2FIJO/44)*B416),0)</f>
        <v>187228</v>
      </c>
      <c r="M416" s="9">
        <f>ROUNDDOWN(((('ASIG EXPERIENCIA'!L13)+(((EXPERTO2/44)*B416)*10)/15)+(EXPERTO2FIJO/44)*B416),0)</f>
        <v>202949</v>
      </c>
      <c r="N416" s="9">
        <f>ROUNDDOWN(((('ASIG EXPERIENCIA'!M13)+(((EXPERTO2/44)*B416)*11)/15)+(EXPERTO2FIJO/44)*B416),0)</f>
        <v>218669</v>
      </c>
      <c r="O416" s="9">
        <f>ROUNDDOWN(((('ASIG EXPERIENCIA'!N13)+(((EXPERTO2/44)*B416)*12)/15)+(EXPERTO2FIJO/44)*B416),0)</f>
        <v>234390</v>
      </c>
      <c r="P416" s="9">
        <f>ROUNDDOWN(((('ASIG EXPERIENCIA'!O13)+(((EXPERTO2/44)*B416)*13)/15)+(EXPERTO2FIJO/44)*B416),0)</f>
        <v>250111</v>
      </c>
      <c r="Q416" s="9">
        <f>ROUNDDOWN(((('ASIG EXPERIENCIA'!P13)+(((EXPERTO2/44)*B416)*14)/15)+(EXPERTO2FIJO/44)*B416),0)</f>
        <v>265830</v>
      </c>
      <c r="R416" s="9">
        <f>ROUNDDOWN(((('ASIG EXPERIENCIA'!Q13)+(((EXPERTO2/44)*B416)*15)/15)+(EXPERTO2FIJO/44)*B416),0)</f>
        <v>281551</v>
      </c>
    </row>
    <row r="417" spans="1:18" ht="17.45" customHeight="1" thickBot="1" x14ac:dyDescent="0.3">
      <c r="A417" s="11" t="s">
        <v>13</v>
      </c>
      <c r="B417" s="69">
        <v>11</v>
      </c>
      <c r="C417" s="92">
        <f>'RMN-BRP'!B13</f>
        <v>148908.92499999999</v>
      </c>
      <c r="D417" s="9">
        <f>ROUNDDOWN(((('ASIG EXPERIENCIA'!C14)+(((EXPERTO2/44)*B417)*1)/15)+(EXPERTO2FIJO/44)*B417),0)</f>
        <v>67612</v>
      </c>
      <c r="E417" s="9">
        <f>ROUNDDOWN(((('ASIG EXPERIENCIA'!D14)+(((EXPERTO2/44)*B417)*2)/15)+(EXPERTO2FIJO/44)*B417),0)</f>
        <v>84904</v>
      </c>
      <c r="F417" s="9">
        <f>ROUNDDOWN(((('ASIG EXPERIENCIA'!E14)+(((EXPERTO2/44)*B417)*3)/15)+(EXPERTO2FIJO/44)*B417),0)</f>
        <v>102196</v>
      </c>
      <c r="G417" s="9">
        <f>ROUNDDOWN(((('ASIG EXPERIENCIA'!F14)+(((EXPERTO2/44)*B417)*4)/15)+(EXPERTO2FIJO/44)*B417),0)</f>
        <v>119489</v>
      </c>
      <c r="H417" s="9">
        <f>ROUNDDOWN(((('ASIG EXPERIENCIA'!G14)+(((EXPERTO2/44)*B417)*5)/15)+(EXPERTO2FIJO/44)*B417),0)</f>
        <v>136781</v>
      </c>
      <c r="I417" s="9">
        <f>ROUNDDOWN(((('ASIG EXPERIENCIA'!H14)+(((EXPERTO2/44)*B417)*6)/15)+(EXPERTO2FIJO/44)*B417),0)</f>
        <v>154074</v>
      </c>
      <c r="J417" s="9">
        <f>ROUNDDOWN(((('ASIG EXPERIENCIA'!I14)+(((EXPERTO2/44)*B417)*7)/15)+(EXPERTO2FIJO/44)*B417),0)</f>
        <v>171367</v>
      </c>
      <c r="K417" s="9">
        <f>ROUNDDOWN(((('ASIG EXPERIENCIA'!J14)+(((EXPERTO2/44)*B417)*8)/15)+(EXPERTO2FIJO/44)*B417),0)</f>
        <v>188659</v>
      </c>
      <c r="L417" s="9">
        <f>ROUNDDOWN(((('ASIG EXPERIENCIA'!K14)+(((EXPERTO2/44)*B417)*9)/15)+(EXPERTO2FIJO/44)*B417),0)</f>
        <v>205951</v>
      </c>
      <c r="M417" s="9">
        <f>ROUNDDOWN(((('ASIG EXPERIENCIA'!L14)+(((EXPERTO2/44)*B417)*10)/15)+(EXPERTO2FIJO/44)*B417),0)</f>
        <v>223244</v>
      </c>
      <c r="N417" s="9">
        <f>ROUNDDOWN(((('ASIG EXPERIENCIA'!M14)+(((EXPERTO2/44)*B417)*11)/15)+(EXPERTO2FIJO/44)*B417),0)</f>
        <v>240536</v>
      </c>
      <c r="O417" s="9">
        <f>ROUNDDOWN(((('ASIG EXPERIENCIA'!N14)+(((EXPERTO2/44)*B417)*12)/15)+(EXPERTO2FIJO/44)*B417),0)</f>
        <v>257829</v>
      </c>
      <c r="P417" s="9">
        <f>ROUNDDOWN(((('ASIG EXPERIENCIA'!O14)+(((EXPERTO2/44)*B417)*13)/15)+(EXPERTO2FIJO/44)*B417),0)</f>
        <v>275122</v>
      </c>
      <c r="Q417" s="9">
        <f>ROUNDDOWN(((('ASIG EXPERIENCIA'!P14)+(((EXPERTO2/44)*B417)*14)/15)+(EXPERTO2FIJO/44)*B417),0)</f>
        <v>292414</v>
      </c>
      <c r="R417" s="9">
        <f>ROUNDDOWN(((('ASIG EXPERIENCIA'!Q14)+(((EXPERTO2/44)*B417)*15)/15)+(EXPERTO2FIJO/44)*B417),0)</f>
        <v>309706</v>
      </c>
    </row>
    <row r="418" spans="1:18" ht="17.45" customHeight="1" thickBot="1" x14ac:dyDescent="0.3">
      <c r="A418" s="11" t="s">
        <v>13</v>
      </c>
      <c r="B418" s="69">
        <v>12</v>
      </c>
      <c r="C418" s="92">
        <f>'RMN-BRP'!B14</f>
        <v>162446.09999999998</v>
      </c>
      <c r="D418" s="9">
        <f>ROUNDDOWN(((('ASIG EXPERIENCIA'!C15)+(((EXPERTO2/44)*B418)*1)/15)+(EXPERTO2FIJO/44)*B418),0)</f>
        <v>73758</v>
      </c>
      <c r="E418" s="9">
        <f>ROUNDDOWN(((('ASIG EXPERIENCIA'!D15)+(((EXPERTO2/44)*B418)*2)/15)+(EXPERTO2FIJO/44)*B418),0)</f>
        <v>92623</v>
      </c>
      <c r="F418" s="9">
        <f>ROUNDDOWN(((('ASIG EXPERIENCIA'!E15)+(((EXPERTO2/44)*B418)*3)/15)+(EXPERTO2FIJO/44)*B418),0)</f>
        <v>111487</v>
      </c>
      <c r="G418" s="9">
        <f>ROUNDDOWN(((('ASIG EXPERIENCIA'!F15)+(((EXPERTO2/44)*B418)*4)/15)+(EXPERTO2FIJO/44)*B418),0)</f>
        <v>130352</v>
      </c>
      <c r="H418" s="9">
        <f>ROUNDDOWN(((('ASIG EXPERIENCIA'!G15)+(((EXPERTO2/44)*B418)*5)/15)+(EXPERTO2FIJO/44)*B418),0)</f>
        <v>149216</v>
      </c>
      <c r="I418" s="9">
        <f>ROUNDDOWN(((('ASIG EXPERIENCIA'!H15)+(((EXPERTO2/44)*B418)*6)/15)+(EXPERTO2FIJO/44)*B418),0)</f>
        <v>168080</v>
      </c>
      <c r="J418" s="9">
        <f>ROUNDDOWN(((('ASIG EXPERIENCIA'!I15)+(((EXPERTO2/44)*B418)*7)/15)+(EXPERTO2FIJO/44)*B418),0)</f>
        <v>186945</v>
      </c>
      <c r="K418" s="9">
        <f>ROUNDDOWN(((('ASIG EXPERIENCIA'!J15)+(((EXPERTO2/44)*B418)*8)/15)+(EXPERTO2FIJO/44)*B418),0)</f>
        <v>205809</v>
      </c>
      <c r="L418" s="9">
        <f>ROUNDDOWN(((('ASIG EXPERIENCIA'!K15)+(((EXPERTO2/44)*B418)*9)/15)+(EXPERTO2FIJO/44)*B418),0)</f>
        <v>224675</v>
      </c>
      <c r="M418" s="9">
        <f>ROUNDDOWN(((('ASIG EXPERIENCIA'!L15)+(((EXPERTO2/44)*B418)*10)/15)+(EXPERTO2FIJO/44)*B418),0)</f>
        <v>243539</v>
      </c>
      <c r="N418" s="9">
        <f>ROUNDDOWN(((('ASIG EXPERIENCIA'!M15)+(((EXPERTO2/44)*B418)*11)/15)+(EXPERTO2FIJO/44)*B418),0)</f>
        <v>262404</v>
      </c>
      <c r="O418" s="9">
        <f>ROUNDDOWN(((('ASIG EXPERIENCIA'!N15)+(((EXPERTO2/44)*B418)*12)/15)+(EXPERTO2FIJO/44)*B418),0)</f>
        <v>281268</v>
      </c>
      <c r="P418" s="9">
        <f>ROUNDDOWN(((('ASIG EXPERIENCIA'!O15)+(((EXPERTO2/44)*B418)*13)/15)+(EXPERTO2FIJO/44)*B418),0)</f>
        <v>300133</v>
      </c>
      <c r="Q418" s="9">
        <f>ROUNDDOWN(((('ASIG EXPERIENCIA'!P15)+(((EXPERTO2/44)*B418)*14)/15)+(EXPERTO2FIJO/44)*B418),0)</f>
        <v>318997</v>
      </c>
      <c r="R418" s="9">
        <f>ROUNDDOWN(((('ASIG EXPERIENCIA'!Q15)+(((EXPERTO2/44)*B418)*15)/15)+(EXPERTO2FIJO/44)*B418),0)</f>
        <v>337862</v>
      </c>
    </row>
    <row r="419" spans="1:18" ht="17.45" customHeight="1" thickBot="1" x14ac:dyDescent="0.3">
      <c r="A419" s="11" t="s">
        <v>13</v>
      </c>
      <c r="B419" s="69">
        <v>13</v>
      </c>
      <c r="C419" s="92">
        <f>'RMN-BRP'!B15</f>
        <v>175983.27499999999</v>
      </c>
      <c r="D419" s="9">
        <f>ROUNDDOWN(((('ASIG EXPERIENCIA'!C16)+(((EXPERTO2/44)*B419)*1)/15)+(EXPERTO2FIJO/44)*B419),0)</f>
        <v>79905</v>
      </c>
      <c r="E419" s="9">
        <f>ROUNDDOWN(((('ASIG EXPERIENCIA'!D16)+(((EXPERTO2/44)*B419)*2)/15)+(EXPERTO2FIJO/44)*B419),0)</f>
        <v>100341</v>
      </c>
      <c r="F419" s="9">
        <f>ROUNDDOWN(((('ASIG EXPERIENCIA'!E16)+(((EXPERTO2/44)*B419)*3)/15)+(EXPERTO2FIJO/44)*B419),0)</f>
        <v>120778</v>
      </c>
      <c r="G419" s="9">
        <f>ROUNDDOWN(((('ASIG EXPERIENCIA'!F16)+(((EXPERTO2/44)*B419)*4)/15)+(EXPERTO2FIJO/44)*B419),0)</f>
        <v>141214</v>
      </c>
      <c r="H419" s="9">
        <f>ROUNDDOWN(((('ASIG EXPERIENCIA'!G16)+(((EXPERTO2/44)*B419)*5)/15)+(EXPERTO2FIJO/44)*B419),0)</f>
        <v>161651</v>
      </c>
      <c r="I419" s="9">
        <f>ROUNDDOWN(((('ASIG EXPERIENCIA'!H16)+(((EXPERTO2/44)*B419)*6)/15)+(EXPERTO2FIJO/44)*B419),0)</f>
        <v>182088</v>
      </c>
      <c r="J419" s="9">
        <f>ROUNDDOWN(((('ASIG EXPERIENCIA'!I16)+(((EXPERTO2/44)*B419)*7)/15)+(EXPERTO2FIJO/44)*B419),0)</f>
        <v>202524</v>
      </c>
      <c r="K419" s="9">
        <f>ROUNDDOWN(((('ASIG EXPERIENCIA'!J16)+(((EXPERTO2/44)*B419)*8)/15)+(EXPERTO2FIJO/44)*B419),0)</f>
        <v>222960</v>
      </c>
      <c r="L419" s="9">
        <f>ROUNDDOWN(((('ASIG EXPERIENCIA'!K16)+(((EXPERTO2/44)*B419)*9)/15)+(EXPERTO2FIJO/44)*B419),0)</f>
        <v>243398</v>
      </c>
      <c r="M419" s="9">
        <f>ROUNDDOWN(((('ASIG EXPERIENCIA'!L16)+(((EXPERTO2/44)*B419)*10)/15)+(EXPERTO2FIJO/44)*B419),0)</f>
        <v>263834</v>
      </c>
      <c r="N419" s="9">
        <f>ROUNDDOWN(((('ASIG EXPERIENCIA'!M16)+(((EXPERTO2/44)*B419)*11)/15)+(EXPERTO2FIJO/44)*B419),0)</f>
        <v>284270</v>
      </c>
      <c r="O419" s="9">
        <f>ROUNDDOWN(((('ASIG EXPERIENCIA'!N16)+(((EXPERTO2/44)*B419)*12)/15)+(EXPERTO2FIJO/44)*B419),0)</f>
        <v>304707</v>
      </c>
      <c r="P419" s="9">
        <f>ROUNDDOWN(((('ASIG EXPERIENCIA'!O16)+(((EXPERTO2/44)*B419)*13)/15)+(EXPERTO2FIJO/44)*B419),0)</f>
        <v>325144</v>
      </c>
      <c r="Q419" s="9">
        <f>ROUNDDOWN(((('ASIG EXPERIENCIA'!P16)+(((EXPERTO2/44)*B419)*14)/15)+(EXPERTO2FIJO/44)*B419),0)</f>
        <v>345580</v>
      </c>
      <c r="R419" s="9">
        <f>ROUNDDOWN(((('ASIG EXPERIENCIA'!Q16)+(((EXPERTO2/44)*B419)*15)/15)+(EXPERTO2FIJO/44)*B419),0)</f>
        <v>366017</v>
      </c>
    </row>
    <row r="420" spans="1:18" ht="17.45" customHeight="1" thickBot="1" x14ac:dyDescent="0.3">
      <c r="A420" s="11" t="s">
        <v>13</v>
      </c>
      <c r="B420" s="69">
        <v>14</v>
      </c>
      <c r="C420" s="92">
        <f>'RMN-BRP'!B16</f>
        <v>189520.44999999998</v>
      </c>
      <c r="D420" s="9">
        <f>ROUNDDOWN(((('ASIG EXPERIENCIA'!C17)+(((EXPERTO2/44)*B420)*1)/15)+(EXPERTO2FIJO/44)*B420),0)</f>
        <v>86051</v>
      </c>
      <c r="E420" s="9">
        <f>ROUNDDOWN(((('ASIG EXPERIENCIA'!D17)+(((EXPERTO2/44)*B420)*2)/15)+(EXPERTO2FIJO/44)*B420),0)</f>
        <v>108060</v>
      </c>
      <c r="F420" s="9">
        <f>ROUNDDOWN(((('ASIG EXPERIENCIA'!E17)+(((EXPERTO2/44)*B420)*3)/15)+(EXPERTO2FIJO/44)*B420),0)</f>
        <v>130068</v>
      </c>
      <c r="G420" s="9">
        <f>ROUNDDOWN(((('ASIG EXPERIENCIA'!F17)+(((EXPERTO2/44)*B420)*4)/15)+(EXPERTO2FIJO/44)*B420),0)</f>
        <v>152077</v>
      </c>
      <c r="H420" s="9">
        <f>ROUNDDOWN(((('ASIG EXPERIENCIA'!G17)+(((EXPERTO2/44)*B420)*5)/15)+(EXPERTO2FIJO/44)*B420),0)</f>
        <v>174085</v>
      </c>
      <c r="I420" s="9">
        <f>ROUNDDOWN(((('ASIG EXPERIENCIA'!H17)+(((EXPERTO2/44)*B420)*6)/15)+(EXPERTO2FIJO/44)*B420),0)</f>
        <v>196094</v>
      </c>
      <c r="J420" s="9">
        <f>ROUNDDOWN(((('ASIG EXPERIENCIA'!I17)+(((EXPERTO2/44)*B420)*7)/15)+(EXPERTO2FIJO/44)*B420),0)</f>
        <v>218102</v>
      </c>
      <c r="K420" s="9">
        <f>ROUNDDOWN(((('ASIG EXPERIENCIA'!J17)+(((EXPERTO2/44)*B420)*8)/15)+(EXPERTO2FIJO/44)*B420),0)</f>
        <v>240112</v>
      </c>
      <c r="L420" s="9">
        <f>ROUNDDOWN(((('ASIG EXPERIENCIA'!K17)+(((EXPERTO2/44)*B420)*9)/15)+(EXPERTO2FIJO/44)*B420),0)</f>
        <v>262121</v>
      </c>
      <c r="M420" s="9">
        <f>ROUNDDOWN(((('ASIG EXPERIENCIA'!L17)+(((EXPERTO2/44)*B420)*10)/15)+(EXPERTO2FIJO/44)*B420),0)</f>
        <v>284129</v>
      </c>
      <c r="N420" s="9">
        <f>ROUNDDOWN(((('ASIG EXPERIENCIA'!M17)+(((EXPERTO2/44)*B420)*11)/15)+(EXPERTO2FIJO/44)*B420),0)</f>
        <v>306138</v>
      </c>
      <c r="O420" s="9">
        <f>ROUNDDOWN(((('ASIG EXPERIENCIA'!N17)+(((EXPERTO2/44)*B420)*12)/15)+(EXPERTO2FIJO/44)*B420),0)</f>
        <v>328146</v>
      </c>
      <c r="P420" s="9">
        <f>ROUNDDOWN(((('ASIG EXPERIENCIA'!O17)+(((EXPERTO2/44)*B420)*13)/15)+(EXPERTO2FIJO/44)*B420),0)</f>
        <v>350155</v>
      </c>
      <c r="Q420" s="9">
        <f>ROUNDDOWN(((('ASIG EXPERIENCIA'!P17)+(((EXPERTO2/44)*B420)*14)/15)+(EXPERTO2FIJO/44)*B420),0)</f>
        <v>372164</v>
      </c>
      <c r="R420" s="9">
        <f>ROUNDDOWN(((('ASIG EXPERIENCIA'!Q17)+(((EXPERTO2/44)*B420)*15)/15)+(EXPERTO2FIJO/44)*B420),0)</f>
        <v>394172</v>
      </c>
    </row>
    <row r="421" spans="1:18" ht="17.45" customHeight="1" thickBot="1" x14ac:dyDescent="0.3">
      <c r="A421" s="11" t="s">
        <v>13</v>
      </c>
      <c r="B421" s="69">
        <v>15</v>
      </c>
      <c r="C421" s="92">
        <f>'RMN-BRP'!B17</f>
        <v>203057.625</v>
      </c>
      <c r="D421" s="9">
        <f>ROUNDDOWN(((('ASIG EXPERIENCIA'!C18)+(((EXPERTO2/44)*B421)*1)/15)+(EXPERTO2FIJO/44)*B421),0)</f>
        <v>92198</v>
      </c>
      <c r="E421" s="9">
        <f>ROUNDDOWN(((('ASIG EXPERIENCIA'!D18)+(((EXPERTO2/44)*B421)*2)/15)+(EXPERTO2FIJO/44)*B421),0)</f>
        <v>115779</v>
      </c>
      <c r="F421" s="9">
        <f>ROUNDDOWN(((('ASIG EXPERIENCIA'!E18)+(((EXPERTO2/44)*B421)*3)/15)+(EXPERTO2FIJO/44)*B421),0)</f>
        <v>139359</v>
      </c>
      <c r="G421" s="9">
        <f>ROUNDDOWN(((('ASIG EXPERIENCIA'!F18)+(((EXPERTO2/44)*B421)*4)/15)+(EXPERTO2FIJO/44)*B421),0)</f>
        <v>162940</v>
      </c>
      <c r="H421" s="9">
        <f>ROUNDDOWN(((('ASIG EXPERIENCIA'!G18)+(((EXPERTO2/44)*B421)*5)/15)+(EXPERTO2FIJO/44)*B421),0)</f>
        <v>186520</v>
      </c>
      <c r="I421" s="9">
        <f>ROUNDDOWN(((('ASIG EXPERIENCIA'!H18)+(((EXPERTO2/44)*B421)*6)/15)+(EXPERTO2FIJO/44)*B421),0)</f>
        <v>210101</v>
      </c>
      <c r="J421" s="9">
        <f>ROUNDDOWN(((('ASIG EXPERIENCIA'!I18)+(((EXPERTO2/44)*B421)*7)/15)+(EXPERTO2FIJO/44)*B421),0)</f>
        <v>233682</v>
      </c>
      <c r="K421" s="9">
        <f>ROUNDDOWN(((('ASIG EXPERIENCIA'!J18)+(((EXPERTO2/44)*B421)*8)/15)+(EXPERTO2FIJO/44)*B421),0)</f>
        <v>257263</v>
      </c>
      <c r="L421" s="9">
        <f>ROUNDDOWN(((('ASIG EXPERIENCIA'!K18)+(((EXPERTO2/44)*B421)*9)/15)+(EXPERTO2FIJO/44)*B421),0)</f>
        <v>280843</v>
      </c>
      <c r="M421" s="9">
        <f>ROUNDDOWN(((('ASIG EXPERIENCIA'!L18)+(((EXPERTO2/44)*B421)*10)/15)+(EXPERTO2FIJO/44)*B421),0)</f>
        <v>304424</v>
      </c>
      <c r="N421" s="9">
        <f>ROUNDDOWN(((('ASIG EXPERIENCIA'!M18)+(((EXPERTO2/44)*B421)*11)/15)+(EXPERTO2FIJO/44)*B421),0)</f>
        <v>328004</v>
      </c>
      <c r="O421" s="9">
        <f>ROUNDDOWN(((('ASIG EXPERIENCIA'!N18)+(((EXPERTO2/44)*B421)*12)/15)+(EXPERTO2FIJO/44)*B421),0)</f>
        <v>351585</v>
      </c>
      <c r="P421" s="9">
        <f>ROUNDDOWN(((('ASIG EXPERIENCIA'!O18)+(((EXPERTO2/44)*B421)*13)/15)+(EXPERTO2FIJO/44)*B421),0)</f>
        <v>375166</v>
      </c>
      <c r="Q421" s="9">
        <f>ROUNDDOWN(((('ASIG EXPERIENCIA'!P18)+(((EXPERTO2/44)*B421)*14)/15)+(EXPERTO2FIJO/44)*B421),0)</f>
        <v>398746</v>
      </c>
      <c r="R421" s="9">
        <f>ROUNDDOWN(((('ASIG EXPERIENCIA'!Q18)+(((EXPERTO2/44)*B421)*15)/15)+(EXPERTO2FIJO/44)*B421),0)</f>
        <v>422327</v>
      </c>
    </row>
    <row r="422" spans="1:18" ht="17.45" customHeight="1" thickBot="1" x14ac:dyDescent="0.3">
      <c r="A422" s="11" t="s">
        <v>13</v>
      </c>
      <c r="B422" s="69">
        <v>16</v>
      </c>
      <c r="C422" s="92">
        <f>'RMN-BRP'!B18</f>
        <v>216594.8</v>
      </c>
      <c r="D422" s="9">
        <f>ROUNDDOWN(((('ASIG EXPERIENCIA'!C19)+(((EXPERTO2/44)*B422)*1)/15)+(EXPERTO2FIJO/44)*B422),0)</f>
        <v>98344</v>
      </c>
      <c r="E422" s="9">
        <f>ROUNDDOWN(((('ASIG EXPERIENCIA'!D19)+(((EXPERTO2/44)*B422)*2)/15)+(EXPERTO2FIJO/44)*B422),0)</f>
        <v>123497</v>
      </c>
      <c r="F422" s="9">
        <f>ROUNDDOWN(((('ASIG EXPERIENCIA'!E19)+(((EXPERTO2/44)*B422)*3)/15)+(EXPERTO2FIJO/44)*B422),0)</f>
        <v>148650</v>
      </c>
      <c r="G422" s="9">
        <f>ROUNDDOWN(((('ASIG EXPERIENCIA'!F19)+(((EXPERTO2/44)*B422)*4)/15)+(EXPERTO2FIJO/44)*B422),0)</f>
        <v>173802</v>
      </c>
      <c r="H422" s="9">
        <f>ROUNDDOWN(((('ASIG EXPERIENCIA'!G19)+(((EXPERTO2/44)*B422)*5)/15)+(EXPERTO2FIJO/44)*B422),0)</f>
        <v>198955</v>
      </c>
      <c r="I422" s="9">
        <f>ROUNDDOWN(((('ASIG EXPERIENCIA'!H19)+(((EXPERTO2/44)*B422)*6)/15)+(EXPERTO2FIJO/44)*B422),0)</f>
        <v>224108</v>
      </c>
      <c r="J422" s="9">
        <f>ROUNDDOWN(((('ASIG EXPERIENCIA'!I19)+(((EXPERTO2/44)*B422)*7)/15)+(EXPERTO2FIJO/44)*B422),0)</f>
        <v>249261</v>
      </c>
      <c r="K422" s="9">
        <f>ROUNDDOWN(((('ASIG EXPERIENCIA'!J19)+(((EXPERTO2/44)*B422)*8)/15)+(EXPERTO2FIJO/44)*B422),0)</f>
        <v>274414</v>
      </c>
      <c r="L422" s="9">
        <f>ROUNDDOWN(((('ASIG EXPERIENCIA'!K19)+(((EXPERTO2/44)*B422)*9)/15)+(EXPERTO2FIJO/44)*B422),0)</f>
        <v>299566</v>
      </c>
      <c r="M422" s="9">
        <f>ROUNDDOWN(((('ASIG EXPERIENCIA'!L19)+(((EXPERTO2/44)*B422)*10)/15)+(EXPERTO2FIJO/44)*B422),0)</f>
        <v>324719</v>
      </c>
      <c r="N422" s="9">
        <f>ROUNDDOWN(((('ASIG EXPERIENCIA'!M19)+(((EXPERTO2/44)*B422)*11)/15)+(EXPERTO2FIJO/44)*B422),0)</f>
        <v>349871</v>
      </c>
      <c r="O422" s="9">
        <f>ROUNDDOWN(((('ASIG EXPERIENCIA'!N19)+(((EXPERTO2/44)*B422)*12)/15)+(EXPERTO2FIJO/44)*B422),0)</f>
        <v>375024</v>
      </c>
      <c r="P422" s="9">
        <f>ROUNDDOWN(((('ASIG EXPERIENCIA'!O19)+(((EXPERTO2/44)*B422)*13)/15)+(EXPERTO2FIJO/44)*B422),0)</f>
        <v>400177</v>
      </c>
      <c r="Q422" s="9">
        <f>ROUNDDOWN(((('ASIG EXPERIENCIA'!P19)+(((EXPERTO2/44)*B422)*14)/15)+(EXPERTO2FIJO/44)*B422),0)</f>
        <v>425329</v>
      </c>
      <c r="R422" s="9">
        <f>ROUNDDOWN(((('ASIG EXPERIENCIA'!Q19)+(((EXPERTO2/44)*B422)*15)/15)+(EXPERTO2FIJO/44)*B422),0)</f>
        <v>450483</v>
      </c>
    </row>
    <row r="423" spans="1:18" ht="17.45" customHeight="1" thickBot="1" x14ac:dyDescent="0.3">
      <c r="A423" s="11" t="s">
        <v>13</v>
      </c>
      <c r="B423" s="69">
        <v>17</v>
      </c>
      <c r="C423" s="92">
        <f>'RMN-BRP'!B19</f>
        <v>230131.97499999998</v>
      </c>
      <c r="D423" s="9">
        <f>ROUNDDOWN(((('ASIG EXPERIENCIA'!C20)+(((EXPERTO2/44)*B423)*1)/15)+(EXPERTO2FIJO/44)*B423),0)</f>
        <v>104491</v>
      </c>
      <c r="E423" s="9">
        <f>ROUNDDOWN(((('ASIG EXPERIENCIA'!D20)+(((EXPERTO2/44)*B423)*2)/15)+(EXPERTO2FIJO/44)*B423),0)</f>
        <v>131215</v>
      </c>
      <c r="F423" s="9">
        <f>ROUNDDOWN(((('ASIG EXPERIENCIA'!E20)+(((EXPERTO2/44)*B423)*3)/15)+(EXPERTO2FIJO/44)*B423),0)</f>
        <v>157941</v>
      </c>
      <c r="G423" s="9">
        <f>ROUNDDOWN(((('ASIG EXPERIENCIA'!F20)+(((EXPERTO2/44)*B423)*4)/15)+(EXPERTO2FIJO/44)*B423),0)</f>
        <v>184665</v>
      </c>
      <c r="H423" s="9">
        <f>ROUNDDOWN(((('ASIG EXPERIENCIA'!G20)+(((EXPERTO2/44)*B423)*5)/15)+(EXPERTO2FIJO/44)*B423),0)</f>
        <v>211390</v>
      </c>
      <c r="I423" s="9">
        <f>ROUNDDOWN(((('ASIG EXPERIENCIA'!H20)+(((EXPERTO2/44)*B423)*6)/15)+(EXPERTO2FIJO/44)*B423),0)</f>
        <v>238115</v>
      </c>
      <c r="J423" s="9">
        <f>ROUNDDOWN(((('ASIG EXPERIENCIA'!I20)+(((EXPERTO2/44)*B423)*7)/15)+(EXPERTO2FIJO/44)*B423),0)</f>
        <v>264839</v>
      </c>
      <c r="K423" s="9">
        <f>ROUNDDOWN(((('ASIG EXPERIENCIA'!J20)+(((EXPERTO2/44)*B423)*8)/15)+(EXPERTO2FIJO/44)*B423),0)</f>
        <v>291565</v>
      </c>
      <c r="L423" s="9">
        <f>ROUNDDOWN(((('ASIG EXPERIENCIA'!K20)+(((EXPERTO2/44)*B423)*9)/15)+(EXPERTO2FIJO/44)*B423),0)</f>
        <v>318289</v>
      </c>
      <c r="M423" s="9">
        <f>ROUNDDOWN(((('ASIG EXPERIENCIA'!L20)+(((EXPERTO2/44)*B423)*10)/15)+(EXPERTO2FIJO/44)*B423),0)</f>
        <v>345014</v>
      </c>
      <c r="N423" s="9">
        <f>ROUNDDOWN(((('ASIG EXPERIENCIA'!M20)+(((EXPERTO2/44)*B423)*11)/15)+(EXPERTO2FIJO/44)*B423),0)</f>
        <v>371739</v>
      </c>
      <c r="O423" s="9">
        <f>ROUNDDOWN(((('ASIG EXPERIENCIA'!N20)+(((EXPERTO2/44)*B423)*12)/15)+(EXPERTO2FIJO/44)*B423),0)</f>
        <v>398463</v>
      </c>
      <c r="P423" s="9">
        <f>ROUNDDOWN(((('ASIG EXPERIENCIA'!O20)+(((EXPERTO2/44)*B423)*13)/15)+(EXPERTO2FIJO/44)*B423),0)</f>
        <v>425188</v>
      </c>
      <c r="Q423" s="9">
        <f>ROUNDDOWN(((('ASIG EXPERIENCIA'!P20)+(((EXPERTO2/44)*B423)*14)/15)+(EXPERTO2FIJO/44)*B423),0)</f>
        <v>451913</v>
      </c>
      <c r="R423" s="9">
        <f>ROUNDDOWN(((('ASIG EXPERIENCIA'!Q20)+(((EXPERTO2/44)*B423)*15)/15)+(EXPERTO2FIJO/44)*B423),0)</f>
        <v>478637</v>
      </c>
    </row>
    <row r="424" spans="1:18" ht="17.45" customHeight="1" thickBot="1" x14ac:dyDescent="0.3">
      <c r="A424" s="11" t="s">
        <v>13</v>
      </c>
      <c r="B424" s="69">
        <v>18</v>
      </c>
      <c r="C424" s="92">
        <f>'RMN-BRP'!B20</f>
        <v>243669.15</v>
      </c>
      <c r="D424" s="9">
        <f>ROUNDDOWN(((('ASIG EXPERIENCIA'!C21)+(((EXPERTO2/44)*B424)*1)/15)+(EXPERTO2FIJO/44)*B424),0)</f>
        <v>110638</v>
      </c>
      <c r="E424" s="9">
        <f>ROUNDDOWN(((('ASIG EXPERIENCIA'!D21)+(((EXPERTO2/44)*B424)*2)/15)+(EXPERTO2FIJO/44)*B424),0)</f>
        <v>138935</v>
      </c>
      <c r="F424" s="9">
        <f>ROUNDDOWN(((('ASIG EXPERIENCIA'!E21)+(((EXPERTO2/44)*B424)*3)/15)+(EXPERTO2FIJO/44)*B424),0)</f>
        <v>167231</v>
      </c>
      <c r="G424" s="9">
        <f>ROUNDDOWN(((('ASIG EXPERIENCIA'!F21)+(((EXPERTO2/44)*B424)*4)/15)+(EXPERTO2FIJO/44)*B424),0)</f>
        <v>195528</v>
      </c>
      <c r="H424" s="9">
        <f>ROUNDDOWN(((('ASIG EXPERIENCIA'!G21)+(((EXPERTO2/44)*B424)*5)/15)+(EXPERTO2FIJO/44)*B424),0)</f>
        <v>223825</v>
      </c>
      <c r="I424" s="9">
        <f>ROUNDDOWN(((('ASIG EXPERIENCIA'!H21)+(((EXPERTO2/44)*B424)*6)/15)+(EXPERTO2FIJO/44)*B424),0)</f>
        <v>252121</v>
      </c>
      <c r="J424" s="9">
        <f>ROUNDDOWN(((('ASIG EXPERIENCIA'!I21)+(((EXPERTO2/44)*B424)*7)/15)+(EXPERTO2FIJO/44)*B424),0)</f>
        <v>280419</v>
      </c>
      <c r="K424" s="9">
        <f>ROUNDDOWN(((('ASIG EXPERIENCIA'!J21)+(((EXPERTO2/44)*B424)*8)/15)+(EXPERTO2FIJO/44)*B424),0)</f>
        <v>308715</v>
      </c>
      <c r="L424" s="9">
        <f>ROUNDDOWN(((('ASIG EXPERIENCIA'!K21)+(((EXPERTO2/44)*B424)*9)/15)+(EXPERTO2FIJO/44)*B424),0)</f>
        <v>337012</v>
      </c>
      <c r="M424" s="9">
        <f>ROUNDDOWN(((('ASIG EXPERIENCIA'!L21)+(((EXPERTO2/44)*B424)*10)/15)+(EXPERTO2FIJO/44)*B424),0)</f>
        <v>365309</v>
      </c>
      <c r="N424" s="9">
        <f>ROUNDDOWN(((('ASIG EXPERIENCIA'!M21)+(((EXPERTO2/44)*B424)*11)/15)+(EXPERTO2FIJO/44)*B424),0)</f>
        <v>393605</v>
      </c>
      <c r="O424" s="9">
        <f>ROUNDDOWN(((('ASIG EXPERIENCIA'!N21)+(((EXPERTO2/44)*B424)*12)/15)+(EXPERTO2FIJO/44)*B424),0)</f>
        <v>421903</v>
      </c>
      <c r="P424" s="9">
        <f>ROUNDDOWN(((('ASIG EXPERIENCIA'!O21)+(((EXPERTO2/44)*B424)*13)/15)+(EXPERTO2FIJO/44)*B424),0)</f>
        <v>450200</v>
      </c>
      <c r="Q424" s="9">
        <f>ROUNDDOWN(((('ASIG EXPERIENCIA'!P21)+(((EXPERTO2/44)*B424)*14)/15)+(EXPERTO2FIJO/44)*B424),0)</f>
        <v>478496</v>
      </c>
      <c r="R424" s="9">
        <f>ROUNDDOWN(((('ASIG EXPERIENCIA'!Q21)+(((EXPERTO2/44)*B424)*15)/15)+(EXPERTO2FIJO/44)*B424),0)</f>
        <v>506793</v>
      </c>
    </row>
    <row r="425" spans="1:18" ht="17.45" customHeight="1" thickBot="1" x14ac:dyDescent="0.3">
      <c r="A425" s="11" t="s">
        <v>13</v>
      </c>
      <c r="B425" s="69">
        <v>19</v>
      </c>
      <c r="C425" s="92">
        <f>'RMN-BRP'!B21</f>
        <v>257206.32499999998</v>
      </c>
      <c r="D425" s="9">
        <f>ROUNDDOWN(((('ASIG EXPERIENCIA'!C22)+(((EXPERTO2/44)*B425)*1)/15)+(EXPERTO2FIJO/44)*B425),0)</f>
        <v>116784</v>
      </c>
      <c r="E425" s="9">
        <f>ROUNDDOWN(((('ASIG EXPERIENCIA'!D22)+(((EXPERTO2/44)*B425)*2)/15)+(EXPERTO2FIJO/44)*B425),0)</f>
        <v>146653</v>
      </c>
      <c r="F425" s="9">
        <f>ROUNDDOWN(((('ASIG EXPERIENCIA'!E22)+(((EXPERTO2/44)*B425)*3)/15)+(EXPERTO2FIJO/44)*B425),0)</f>
        <v>176522</v>
      </c>
      <c r="G425" s="9">
        <f>ROUNDDOWN(((('ASIG EXPERIENCIA'!F22)+(((EXPERTO2/44)*B425)*4)/15)+(EXPERTO2FIJO/44)*B425),0)</f>
        <v>206391</v>
      </c>
      <c r="H425" s="9">
        <f>ROUNDDOWN(((('ASIG EXPERIENCIA'!G22)+(((EXPERTO2/44)*B425)*5)/15)+(EXPERTO2FIJO/44)*B425),0)</f>
        <v>236260</v>
      </c>
      <c r="I425" s="9">
        <f>ROUNDDOWN(((('ASIG EXPERIENCIA'!H22)+(((EXPERTO2/44)*B425)*6)/15)+(EXPERTO2FIJO/44)*B425),0)</f>
        <v>266128</v>
      </c>
      <c r="J425" s="9">
        <f>ROUNDDOWN(((('ASIG EXPERIENCIA'!I22)+(((EXPERTO2/44)*B425)*7)/15)+(EXPERTO2FIJO/44)*B425),0)</f>
        <v>295997</v>
      </c>
      <c r="K425" s="9">
        <f>ROUNDDOWN(((('ASIG EXPERIENCIA'!J22)+(((EXPERTO2/44)*B425)*8)/15)+(EXPERTO2FIJO/44)*B425),0)</f>
        <v>325866</v>
      </c>
      <c r="L425" s="9">
        <f>ROUNDDOWN(((('ASIG EXPERIENCIA'!K22)+(((EXPERTO2/44)*B425)*9)/15)+(EXPERTO2FIJO/44)*B425),0)</f>
        <v>355735</v>
      </c>
      <c r="M425" s="9">
        <f>ROUNDDOWN(((('ASIG EXPERIENCIA'!L22)+(((EXPERTO2/44)*B425)*10)/15)+(EXPERTO2FIJO/44)*B425),0)</f>
        <v>385604</v>
      </c>
      <c r="N425" s="9">
        <f>ROUNDDOWN(((('ASIG EXPERIENCIA'!M22)+(((EXPERTO2/44)*B425)*11)/15)+(EXPERTO2FIJO/44)*B425),0)</f>
        <v>415473</v>
      </c>
      <c r="O425" s="9">
        <f>ROUNDDOWN(((('ASIG EXPERIENCIA'!N22)+(((EXPERTO2/44)*B425)*12)/15)+(EXPERTO2FIJO/44)*B425),0)</f>
        <v>445342</v>
      </c>
      <c r="P425" s="9">
        <f>ROUNDDOWN(((('ASIG EXPERIENCIA'!O22)+(((EXPERTO2/44)*B425)*13)/15)+(EXPERTO2FIJO/44)*B425),0)</f>
        <v>475211</v>
      </c>
      <c r="Q425" s="9">
        <f>ROUNDDOWN(((('ASIG EXPERIENCIA'!P22)+(((EXPERTO2/44)*B425)*14)/15)+(EXPERTO2FIJO/44)*B425),0)</f>
        <v>505079</v>
      </c>
      <c r="R425" s="9">
        <f>ROUNDDOWN(((('ASIG EXPERIENCIA'!Q22)+(((EXPERTO2/44)*B425)*15)/15)+(EXPERTO2FIJO/44)*B425),0)</f>
        <v>534948</v>
      </c>
    </row>
    <row r="426" spans="1:18" ht="17.45" customHeight="1" thickBot="1" x14ac:dyDescent="0.3">
      <c r="A426" s="11" t="s">
        <v>13</v>
      </c>
      <c r="B426" s="69">
        <v>20</v>
      </c>
      <c r="C426" s="92">
        <f>'RMN-BRP'!B22</f>
        <v>270743.5</v>
      </c>
      <c r="D426" s="9">
        <f>ROUNDDOWN(((('ASIG EXPERIENCIA'!C23)+(((EXPERTO2/44)*B426)*1)/15)+(EXPERTO2FIJO/44)*B426),0)</f>
        <v>122931</v>
      </c>
      <c r="E426" s="9">
        <f>ROUNDDOWN(((('ASIG EXPERIENCIA'!D23)+(((EXPERTO2/44)*B426)*2)/15)+(EXPERTO2FIJO/44)*B426),0)</f>
        <v>154371</v>
      </c>
      <c r="F426" s="9">
        <f>ROUNDDOWN(((('ASIG EXPERIENCIA'!E23)+(((EXPERTO2/44)*B426)*3)/15)+(EXPERTO2FIJO/44)*B426),0)</f>
        <v>185812</v>
      </c>
      <c r="G426" s="9">
        <f>ROUNDDOWN(((('ASIG EXPERIENCIA'!F23)+(((EXPERTO2/44)*B426)*4)/15)+(EXPERTO2FIJO/44)*B426),0)</f>
        <v>217254</v>
      </c>
      <c r="H426" s="9">
        <f>ROUNDDOWN(((('ASIG EXPERIENCIA'!G23)+(((EXPERTO2/44)*B426)*5)/15)+(EXPERTO2FIJO/44)*B426),0)</f>
        <v>248695</v>
      </c>
      <c r="I426" s="9">
        <f>ROUNDDOWN(((('ASIG EXPERIENCIA'!H23)+(((EXPERTO2/44)*B426)*6)/15)+(EXPERTO2FIJO/44)*B426),0)</f>
        <v>280135</v>
      </c>
      <c r="J426" s="9">
        <f>ROUNDDOWN(((('ASIG EXPERIENCIA'!I23)+(((EXPERTO2/44)*B426)*7)/15)+(EXPERTO2FIJO/44)*B426),0)</f>
        <v>311576</v>
      </c>
      <c r="K426" s="9">
        <f>ROUNDDOWN(((('ASIG EXPERIENCIA'!J23)+(((EXPERTO2/44)*B426)*8)/15)+(EXPERTO2FIJO/44)*B426),0)</f>
        <v>343017</v>
      </c>
      <c r="L426" s="9">
        <f>ROUNDDOWN(((('ASIG EXPERIENCIA'!K23)+(((EXPERTO2/44)*B426)*9)/15)+(EXPERTO2FIJO/44)*B426),0)</f>
        <v>374458</v>
      </c>
      <c r="M426" s="9">
        <f>ROUNDDOWN(((('ASIG EXPERIENCIA'!L23)+(((EXPERTO2/44)*B426)*10)/15)+(EXPERTO2FIJO/44)*B426),0)</f>
        <v>405898</v>
      </c>
      <c r="N426" s="9">
        <f>ROUNDDOWN(((('ASIG EXPERIENCIA'!M23)+(((EXPERTO2/44)*B426)*11)/15)+(EXPERTO2FIJO/44)*B426),0)</f>
        <v>437339</v>
      </c>
      <c r="O426" s="9">
        <f>ROUNDDOWN(((('ASIG EXPERIENCIA'!N23)+(((EXPERTO2/44)*B426)*12)/15)+(EXPERTO2FIJO/44)*B426),0)</f>
        <v>468781</v>
      </c>
      <c r="P426" s="9">
        <f>ROUNDDOWN(((('ASIG EXPERIENCIA'!O23)+(((EXPERTO2/44)*B426)*13)/15)+(EXPERTO2FIJO/44)*B426),0)</f>
        <v>500222</v>
      </c>
      <c r="Q426" s="9">
        <f>ROUNDDOWN(((('ASIG EXPERIENCIA'!P23)+(((EXPERTO2/44)*B426)*14)/15)+(EXPERTO2FIJO/44)*B426),0)</f>
        <v>531662</v>
      </c>
      <c r="R426" s="9">
        <f>ROUNDDOWN(((('ASIG EXPERIENCIA'!Q23)+(((EXPERTO2/44)*B426)*15)/15)+(EXPERTO2FIJO/44)*B426),0)</f>
        <v>563103</v>
      </c>
    </row>
    <row r="427" spans="1:18" ht="17.45" customHeight="1" thickBot="1" x14ac:dyDescent="0.3">
      <c r="A427" s="11" t="s">
        <v>13</v>
      </c>
      <c r="B427" s="69">
        <v>21</v>
      </c>
      <c r="C427" s="92">
        <f>'RMN-BRP'!B23</f>
        <v>284280.67499999999</v>
      </c>
      <c r="D427" s="9">
        <f>ROUNDDOWN(((('ASIG EXPERIENCIA'!C24)+(((EXPERTO2/44)*B427)*1)/15)+(EXPERTO2FIJO/44)*B427),0)</f>
        <v>129077</v>
      </c>
      <c r="E427" s="9">
        <f>ROUNDDOWN(((('ASIG EXPERIENCIA'!D24)+(((EXPERTO2/44)*B427)*2)/15)+(EXPERTO2FIJO/44)*B427),0)</f>
        <v>162091</v>
      </c>
      <c r="F427" s="9">
        <f>ROUNDDOWN(((('ASIG EXPERIENCIA'!E24)+(((EXPERTO2/44)*B427)*3)/15)+(EXPERTO2FIJO/44)*B427),0)</f>
        <v>195103</v>
      </c>
      <c r="G427" s="9">
        <f>ROUNDDOWN(((('ASIG EXPERIENCIA'!F24)+(((EXPERTO2/44)*B427)*4)/15)+(EXPERTO2FIJO/44)*B427),0)</f>
        <v>228116</v>
      </c>
      <c r="H427" s="9">
        <f>ROUNDDOWN(((('ASIG EXPERIENCIA'!G24)+(((EXPERTO2/44)*B427)*5)/15)+(EXPERTO2FIJO/44)*B427),0)</f>
        <v>261129</v>
      </c>
      <c r="I427" s="9">
        <f>ROUNDDOWN(((('ASIG EXPERIENCIA'!H24)+(((EXPERTO2/44)*B427)*6)/15)+(EXPERTO2FIJO/44)*B427),0)</f>
        <v>294142</v>
      </c>
      <c r="J427" s="9">
        <f>ROUNDDOWN(((('ASIG EXPERIENCIA'!I24)+(((EXPERTO2/44)*B427)*7)/15)+(EXPERTO2FIJO/44)*B427),0)</f>
        <v>327154</v>
      </c>
      <c r="K427" s="9">
        <f>ROUNDDOWN(((('ASIG EXPERIENCIA'!J24)+(((EXPERTO2/44)*B427)*8)/15)+(EXPERTO2FIJO/44)*B427),0)</f>
        <v>360168</v>
      </c>
      <c r="L427" s="9">
        <f>ROUNDDOWN(((('ASIG EXPERIENCIA'!K24)+(((EXPERTO2/44)*B427)*9)/15)+(EXPERTO2FIJO/44)*B427),0)</f>
        <v>393181</v>
      </c>
      <c r="M427" s="9">
        <f>ROUNDDOWN(((('ASIG EXPERIENCIA'!L24)+(((EXPERTO2/44)*B427)*10)/15)+(EXPERTO2FIJO/44)*B427),0)</f>
        <v>426194</v>
      </c>
      <c r="N427" s="9">
        <f>ROUNDDOWN(((('ASIG EXPERIENCIA'!M24)+(((EXPERTO2/44)*B427)*11)/15)+(EXPERTO2FIJO/44)*B427),0)</f>
        <v>459207</v>
      </c>
      <c r="O427" s="9">
        <f>ROUNDDOWN(((('ASIG EXPERIENCIA'!N24)+(((EXPERTO2/44)*B427)*12)/15)+(EXPERTO2FIJO/44)*B427),0)</f>
        <v>492219</v>
      </c>
      <c r="P427" s="9">
        <f>ROUNDDOWN(((('ASIG EXPERIENCIA'!O24)+(((EXPERTO2/44)*B427)*13)/15)+(EXPERTO2FIJO/44)*B427),0)</f>
        <v>525233</v>
      </c>
      <c r="Q427" s="9">
        <f>ROUNDDOWN(((('ASIG EXPERIENCIA'!P24)+(((EXPERTO2/44)*B427)*14)/15)+(EXPERTO2FIJO/44)*B427),0)</f>
        <v>558245</v>
      </c>
      <c r="R427" s="9">
        <f>ROUNDDOWN(((('ASIG EXPERIENCIA'!Q24)+(((EXPERTO2/44)*B427)*15)/15)+(EXPERTO2FIJO/44)*B427),0)</f>
        <v>591259</v>
      </c>
    </row>
    <row r="428" spans="1:18" ht="17.45" customHeight="1" thickBot="1" x14ac:dyDescent="0.3">
      <c r="A428" s="11" t="s">
        <v>13</v>
      </c>
      <c r="B428" s="69">
        <v>22</v>
      </c>
      <c r="C428" s="92">
        <f>'RMN-BRP'!B24</f>
        <v>297817.84999999998</v>
      </c>
      <c r="D428" s="9">
        <f>ROUNDDOWN(((('ASIG EXPERIENCIA'!C25)+(((EXPERTO2/44)*B428)*1)/15)+(EXPERTO2FIJO/44)*B428),0)</f>
        <v>135224</v>
      </c>
      <c r="E428" s="9">
        <f>ROUNDDOWN(((('ASIG EXPERIENCIA'!D25)+(((EXPERTO2/44)*B428)*2)/15)+(EXPERTO2FIJO/44)*B428),0)</f>
        <v>169809</v>
      </c>
      <c r="F428" s="9">
        <f>ROUNDDOWN(((('ASIG EXPERIENCIA'!E25)+(((EXPERTO2/44)*B428)*3)/15)+(EXPERTO2FIJO/44)*B428),0)</f>
        <v>204393</v>
      </c>
      <c r="G428" s="9">
        <f>ROUNDDOWN(((('ASIG EXPERIENCIA'!F25)+(((EXPERTO2/44)*B428)*4)/15)+(EXPERTO2FIJO/44)*B428),0)</f>
        <v>238979</v>
      </c>
      <c r="H428" s="9">
        <f>ROUNDDOWN(((('ASIG EXPERIENCIA'!G25)+(((EXPERTO2/44)*B428)*5)/15)+(EXPERTO2FIJO/44)*B428),0)</f>
        <v>273564</v>
      </c>
      <c r="I428" s="9">
        <f>ROUNDDOWN(((('ASIG EXPERIENCIA'!H25)+(((EXPERTO2/44)*B428)*6)/15)+(EXPERTO2FIJO/44)*B428),0)</f>
        <v>308148</v>
      </c>
      <c r="J428" s="9">
        <f>ROUNDDOWN(((('ASIG EXPERIENCIA'!I25)+(((EXPERTO2/44)*B428)*7)/15)+(EXPERTO2FIJO/44)*B428),0)</f>
        <v>342734</v>
      </c>
      <c r="K428" s="9">
        <f>ROUNDDOWN(((('ASIG EXPERIENCIA'!J25)+(((EXPERTO2/44)*B428)*8)/15)+(EXPERTO2FIJO/44)*B428),0)</f>
        <v>377319</v>
      </c>
      <c r="L428" s="9">
        <f>ROUNDDOWN(((('ASIG EXPERIENCIA'!K25)+(((EXPERTO2/44)*B428)*9)/15)+(EXPERTO2FIJO/44)*B428),0)</f>
        <v>411903</v>
      </c>
      <c r="M428" s="9">
        <f>ROUNDDOWN(((('ASIG EXPERIENCIA'!L25)+(((EXPERTO2/44)*B428)*10)/15)+(EXPERTO2FIJO/44)*B428),0)</f>
        <v>446489</v>
      </c>
      <c r="N428" s="9">
        <f>ROUNDDOWN(((('ASIG EXPERIENCIA'!M25)+(((EXPERTO2/44)*B428)*11)/15)+(EXPERTO2FIJO/44)*B428),0)</f>
        <v>481074</v>
      </c>
      <c r="O428" s="9">
        <f>ROUNDDOWN(((('ASIG EXPERIENCIA'!N25)+(((EXPERTO2/44)*B428)*12)/15)+(EXPERTO2FIJO/44)*B428),0)</f>
        <v>515658</v>
      </c>
      <c r="P428" s="9">
        <f>ROUNDDOWN(((('ASIG EXPERIENCIA'!O25)+(((EXPERTO2/44)*B428)*13)/15)+(EXPERTO2FIJO/44)*B428),0)</f>
        <v>550244</v>
      </c>
      <c r="Q428" s="9">
        <f>ROUNDDOWN(((('ASIG EXPERIENCIA'!P25)+(((EXPERTO2/44)*B428)*14)/15)+(EXPERTO2FIJO/44)*B428),0)</f>
        <v>584829</v>
      </c>
      <c r="R428" s="9">
        <f>ROUNDDOWN(((('ASIG EXPERIENCIA'!Q25)+(((EXPERTO2/44)*B428)*15)/15)+(EXPERTO2FIJO/44)*B428),0)</f>
        <v>619413</v>
      </c>
    </row>
    <row r="429" spans="1:18" ht="17.45" customHeight="1" thickBot="1" x14ac:dyDescent="0.3">
      <c r="A429" s="11" t="s">
        <v>13</v>
      </c>
      <c r="B429" s="69">
        <v>23</v>
      </c>
      <c r="C429" s="92">
        <f>'RMN-BRP'!B25</f>
        <v>311355.02499999997</v>
      </c>
      <c r="D429" s="9">
        <f>ROUNDDOWN(((('ASIG EXPERIENCIA'!C26)+(((EXPERTO2/44)*B429)*1)/15)+(EXPERTO2FIJO/44)*B429),0)</f>
        <v>141370</v>
      </c>
      <c r="E429" s="9">
        <f>ROUNDDOWN(((('ASIG EXPERIENCIA'!D26)+(((EXPERTO2/44)*B429)*2)/15)+(EXPERTO2FIJO/44)*B429),0)</f>
        <v>177527</v>
      </c>
      <c r="F429" s="9">
        <f>ROUNDDOWN(((('ASIG EXPERIENCIA'!E26)+(((EXPERTO2/44)*B429)*3)/15)+(EXPERTO2FIJO/44)*B429),0)</f>
        <v>213685</v>
      </c>
      <c r="G429" s="9">
        <f>ROUNDDOWN(((('ASIG EXPERIENCIA'!F26)+(((EXPERTO2/44)*B429)*4)/15)+(EXPERTO2FIJO/44)*B429),0)</f>
        <v>249842</v>
      </c>
      <c r="H429" s="9">
        <f>ROUNDDOWN(((('ASIG EXPERIENCIA'!G26)+(((EXPERTO2/44)*B429)*5)/15)+(EXPERTO2FIJO/44)*B429),0)</f>
        <v>285999</v>
      </c>
      <c r="I429" s="9">
        <f>ROUNDDOWN(((('ASIG EXPERIENCIA'!H26)+(((EXPERTO2/44)*B429)*6)/15)+(EXPERTO2FIJO/44)*B429),0)</f>
        <v>322156</v>
      </c>
      <c r="J429" s="9">
        <f>ROUNDDOWN(((('ASIG EXPERIENCIA'!I26)+(((EXPERTO2/44)*B429)*7)/15)+(EXPERTO2FIJO/44)*B429),0)</f>
        <v>358313</v>
      </c>
      <c r="K429" s="9">
        <f>ROUNDDOWN(((('ASIG EXPERIENCIA'!J26)+(((EXPERTO2/44)*B429)*8)/15)+(EXPERTO2FIJO/44)*B429),0)</f>
        <v>394470</v>
      </c>
      <c r="L429" s="9">
        <f>ROUNDDOWN(((('ASIG EXPERIENCIA'!K26)+(((EXPERTO2/44)*B429)*9)/15)+(EXPERTO2FIJO/44)*B429),0)</f>
        <v>430626</v>
      </c>
      <c r="M429" s="9">
        <f>ROUNDDOWN(((('ASIG EXPERIENCIA'!L26)+(((EXPERTO2/44)*B429)*10)/15)+(EXPERTO2FIJO/44)*B429),0)</f>
        <v>466783</v>
      </c>
      <c r="N429" s="9">
        <f>ROUNDDOWN(((('ASIG EXPERIENCIA'!M26)+(((EXPERTO2/44)*B429)*11)/15)+(EXPERTO2FIJO/44)*B429),0)</f>
        <v>502941</v>
      </c>
      <c r="O429" s="9">
        <f>ROUNDDOWN(((('ASIG EXPERIENCIA'!N26)+(((EXPERTO2/44)*B429)*12)/15)+(EXPERTO2FIJO/44)*B429),0)</f>
        <v>539098</v>
      </c>
      <c r="P429" s="9">
        <f>ROUNDDOWN(((('ASIG EXPERIENCIA'!O26)+(((EXPERTO2/44)*B429)*13)/15)+(EXPERTO2FIJO/44)*B429),0)</f>
        <v>575255</v>
      </c>
      <c r="Q429" s="9">
        <f>ROUNDDOWN(((('ASIG EXPERIENCIA'!P26)+(((EXPERTO2/44)*B429)*14)/15)+(EXPERTO2FIJO/44)*B429),0)</f>
        <v>611412</v>
      </c>
      <c r="R429" s="9">
        <f>ROUNDDOWN(((('ASIG EXPERIENCIA'!Q26)+(((EXPERTO2/44)*B429)*15)/15)+(EXPERTO2FIJO/44)*B429),0)</f>
        <v>647569</v>
      </c>
    </row>
    <row r="430" spans="1:18" ht="17.45" customHeight="1" thickBot="1" x14ac:dyDescent="0.3">
      <c r="A430" s="11" t="s">
        <v>13</v>
      </c>
      <c r="B430" s="69">
        <v>24</v>
      </c>
      <c r="C430" s="92">
        <f>'RMN-BRP'!B26</f>
        <v>324892.19999999995</v>
      </c>
      <c r="D430" s="9">
        <f>ROUNDDOWN(((('ASIG EXPERIENCIA'!C27)+(((EXPERTO2/44)*B430)*1)/15)+(EXPERTO2FIJO/44)*B430),0)</f>
        <v>147517</v>
      </c>
      <c r="E430" s="9">
        <f>ROUNDDOWN(((('ASIG EXPERIENCIA'!D27)+(((EXPERTO2/44)*B430)*2)/15)+(EXPERTO2FIJO/44)*B430),0)</f>
        <v>185246</v>
      </c>
      <c r="F430" s="9">
        <f>ROUNDDOWN(((('ASIG EXPERIENCIA'!E27)+(((EXPERTO2/44)*B430)*3)/15)+(EXPERTO2FIJO/44)*B430),0)</f>
        <v>222976</v>
      </c>
      <c r="G430" s="9">
        <f>ROUNDDOWN(((('ASIG EXPERIENCIA'!F27)+(((EXPERTO2/44)*B430)*4)/15)+(EXPERTO2FIJO/44)*B430),0)</f>
        <v>260705</v>
      </c>
      <c r="H430" s="9">
        <f>ROUNDDOWN(((('ASIG EXPERIENCIA'!G27)+(((EXPERTO2/44)*B430)*5)/15)+(EXPERTO2FIJO/44)*B430),0)</f>
        <v>298433</v>
      </c>
      <c r="I430" s="9">
        <f>ROUNDDOWN(((('ASIG EXPERIENCIA'!H27)+(((EXPERTO2/44)*B430)*6)/15)+(EXPERTO2FIJO/44)*B430),0)</f>
        <v>336162</v>
      </c>
      <c r="J430" s="9">
        <f>ROUNDDOWN(((('ASIG EXPERIENCIA'!I27)+(((EXPERTO2/44)*B430)*7)/15)+(EXPERTO2FIJO/44)*B430),0)</f>
        <v>373891</v>
      </c>
      <c r="K430" s="9">
        <f>ROUNDDOWN(((('ASIG EXPERIENCIA'!J27)+(((EXPERTO2/44)*B430)*8)/15)+(EXPERTO2FIJO/44)*B430),0)</f>
        <v>411620</v>
      </c>
      <c r="L430" s="9">
        <f>ROUNDDOWN(((('ASIG EXPERIENCIA'!K27)+(((EXPERTO2/44)*B430)*9)/15)+(EXPERTO2FIJO/44)*B430),0)</f>
        <v>449350</v>
      </c>
      <c r="M430" s="9">
        <f>ROUNDDOWN(((('ASIG EXPERIENCIA'!L27)+(((EXPERTO2/44)*B430)*10)/15)+(EXPERTO2FIJO/44)*B430),0)</f>
        <v>487079</v>
      </c>
      <c r="N430" s="9">
        <f>ROUNDDOWN(((('ASIG EXPERIENCIA'!M27)+(((EXPERTO2/44)*B430)*11)/15)+(EXPERTO2FIJO/44)*B430),0)</f>
        <v>524808</v>
      </c>
      <c r="O430" s="9">
        <f>ROUNDDOWN(((('ASIG EXPERIENCIA'!N27)+(((EXPERTO2/44)*B430)*12)/15)+(EXPERTO2FIJO/44)*B430),0)</f>
        <v>562537</v>
      </c>
      <c r="P430" s="9">
        <f>ROUNDDOWN(((('ASIG EXPERIENCIA'!O27)+(((EXPERTO2/44)*B430)*13)/15)+(EXPERTO2FIJO/44)*B430),0)</f>
        <v>600266</v>
      </c>
      <c r="Q430" s="9">
        <f>ROUNDDOWN(((('ASIG EXPERIENCIA'!P27)+(((EXPERTO2/44)*B430)*14)/15)+(EXPERTO2FIJO/44)*B430),0)</f>
        <v>637995</v>
      </c>
      <c r="R430" s="9">
        <f>ROUNDDOWN(((('ASIG EXPERIENCIA'!Q27)+(((EXPERTO2/44)*B430)*15)/15)+(EXPERTO2FIJO/44)*B430),0)</f>
        <v>675725</v>
      </c>
    </row>
    <row r="431" spans="1:18" ht="17.45" customHeight="1" thickBot="1" x14ac:dyDescent="0.3">
      <c r="A431" s="11" t="s">
        <v>13</v>
      </c>
      <c r="B431" s="69">
        <v>25</v>
      </c>
      <c r="C431" s="92">
        <f>'RMN-BRP'!B27</f>
        <v>338429.375</v>
      </c>
      <c r="D431" s="9">
        <f>ROUNDDOWN(((('ASIG EXPERIENCIA'!C28)+(((EXPERTO2/44)*B431)*1)/15)+(EXPERTO2FIJO/44)*B431),0)</f>
        <v>153663</v>
      </c>
      <c r="E431" s="9">
        <f>ROUNDDOWN(((('ASIG EXPERIENCIA'!D28)+(((EXPERTO2/44)*B431)*2)/15)+(EXPERTO2FIJO/44)*B431),0)</f>
        <v>192965</v>
      </c>
      <c r="F431" s="9">
        <f>ROUNDDOWN(((('ASIG EXPERIENCIA'!E28)+(((EXPERTO2/44)*B431)*3)/15)+(EXPERTO2FIJO/44)*B431),0)</f>
        <v>232266</v>
      </c>
      <c r="G431" s="9">
        <f>ROUNDDOWN(((('ASIG EXPERIENCIA'!F28)+(((EXPERTO2/44)*B431)*4)/15)+(EXPERTO2FIJO/44)*B431),0)</f>
        <v>271568</v>
      </c>
      <c r="H431" s="9">
        <f>ROUNDDOWN(((('ASIG EXPERIENCIA'!G28)+(((EXPERTO2/44)*B431)*5)/15)+(EXPERTO2FIJO/44)*B431),0)</f>
        <v>310868</v>
      </c>
      <c r="I431" s="9">
        <f>ROUNDDOWN(((('ASIG EXPERIENCIA'!H28)+(((EXPERTO2/44)*B431)*6)/15)+(EXPERTO2FIJO/44)*B431),0)</f>
        <v>350169</v>
      </c>
      <c r="J431" s="9">
        <f>ROUNDDOWN(((('ASIG EXPERIENCIA'!I28)+(((EXPERTO2/44)*B431)*7)/15)+(EXPERTO2FIJO/44)*B431),0)</f>
        <v>389471</v>
      </c>
      <c r="K431" s="9">
        <f>ROUNDDOWN(((('ASIG EXPERIENCIA'!J28)+(((EXPERTO2/44)*B431)*8)/15)+(EXPERTO2FIJO/44)*B431),0)</f>
        <v>428771</v>
      </c>
      <c r="L431" s="9">
        <f>ROUNDDOWN(((('ASIG EXPERIENCIA'!K28)+(((EXPERTO2/44)*B431)*9)/15)+(EXPERTO2FIJO/44)*B431),0)</f>
        <v>468073</v>
      </c>
      <c r="M431" s="9">
        <f>ROUNDDOWN(((('ASIG EXPERIENCIA'!L28)+(((EXPERTO2/44)*B431)*10)/15)+(EXPERTO2FIJO/44)*B431),0)</f>
        <v>507374</v>
      </c>
      <c r="N431" s="9">
        <f>ROUNDDOWN(((('ASIG EXPERIENCIA'!M28)+(((EXPERTO2/44)*B431)*11)/15)+(EXPERTO2FIJO/44)*B431),0)</f>
        <v>546674</v>
      </c>
      <c r="O431" s="9">
        <f>ROUNDDOWN(((('ASIG EXPERIENCIA'!N28)+(((EXPERTO2/44)*B431)*12)/15)+(EXPERTO2FIJO/44)*B431),0)</f>
        <v>585976</v>
      </c>
      <c r="P431" s="9">
        <f>ROUNDDOWN(((('ASIG EXPERIENCIA'!O28)+(((EXPERTO2/44)*B431)*13)/15)+(EXPERTO2FIJO/44)*B431),0)</f>
        <v>625277</v>
      </c>
      <c r="Q431" s="9">
        <f>ROUNDDOWN(((('ASIG EXPERIENCIA'!P28)+(((EXPERTO2/44)*B431)*14)/15)+(EXPERTO2FIJO/44)*B431),0)</f>
        <v>664578</v>
      </c>
      <c r="R431" s="9">
        <f>ROUNDDOWN(((('ASIG EXPERIENCIA'!Q28)+(((EXPERTO2/44)*B431)*15)/15)+(EXPERTO2FIJO/44)*B431),0)</f>
        <v>703879</v>
      </c>
    </row>
    <row r="432" spans="1:18" ht="17.45" customHeight="1" thickBot="1" x14ac:dyDescent="0.3">
      <c r="A432" s="11" t="s">
        <v>13</v>
      </c>
      <c r="B432" s="69">
        <v>26</v>
      </c>
      <c r="C432" s="92">
        <f>'RMN-BRP'!B28</f>
        <v>351966.55</v>
      </c>
      <c r="D432" s="9">
        <f>ROUNDDOWN(((('ASIG EXPERIENCIA'!C29)+(((EXPERTO2/44)*B432)*1)/15)+(EXPERTO2FIJO/44)*B432),0)</f>
        <v>159810</v>
      </c>
      <c r="E432" s="9">
        <f>ROUNDDOWN(((('ASIG EXPERIENCIA'!D29)+(((EXPERTO2/44)*B432)*2)/15)+(EXPERTO2FIJO/44)*B432),0)</f>
        <v>200683</v>
      </c>
      <c r="F432" s="9">
        <f>ROUNDDOWN(((('ASIG EXPERIENCIA'!E29)+(((EXPERTO2/44)*B432)*3)/15)+(EXPERTO2FIJO/44)*B432),0)</f>
        <v>241557</v>
      </c>
      <c r="G432" s="9">
        <f>ROUNDDOWN(((('ASIG EXPERIENCIA'!F29)+(((EXPERTO2/44)*B432)*4)/15)+(EXPERTO2FIJO/44)*B432),0)</f>
        <v>282429</v>
      </c>
      <c r="H432" s="9">
        <f>ROUNDDOWN(((('ASIG EXPERIENCIA'!G29)+(((EXPERTO2/44)*B432)*5)/15)+(EXPERTO2FIJO/44)*B432),0)</f>
        <v>323303</v>
      </c>
      <c r="I432" s="9">
        <f>ROUNDDOWN(((('ASIG EXPERIENCIA'!H29)+(((EXPERTO2/44)*B432)*6)/15)+(EXPERTO2FIJO/44)*B432),0)</f>
        <v>364176</v>
      </c>
      <c r="J432" s="9">
        <f>ROUNDDOWN(((('ASIG EXPERIENCIA'!I29)+(((EXPERTO2/44)*B432)*7)/15)+(EXPERTO2FIJO/44)*B432),0)</f>
        <v>405049</v>
      </c>
      <c r="K432" s="9">
        <f>ROUNDDOWN(((('ASIG EXPERIENCIA'!J29)+(((EXPERTO2/44)*B432)*8)/15)+(EXPERTO2FIJO/44)*B432),0)</f>
        <v>445922</v>
      </c>
      <c r="L432" s="9">
        <f>ROUNDDOWN(((('ASIG EXPERIENCIA'!K29)+(((EXPERTO2/44)*B432)*9)/15)+(EXPERTO2FIJO/44)*B432),0)</f>
        <v>486796</v>
      </c>
      <c r="M432" s="9">
        <f>ROUNDDOWN(((('ASIG EXPERIENCIA'!L29)+(((EXPERTO2/44)*B432)*10)/15)+(EXPERTO2FIJO/44)*B432),0)</f>
        <v>527668</v>
      </c>
      <c r="N432" s="9">
        <f>ROUNDDOWN(((('ASIG EXPERIENCIA'!M29)+(((EXPERTO2/44)*B432)*11)/15)+(EXPERTO2FIJO/44)*B432),0)</f>
        <v>568542</v>
      </c>
      <c r="O432" s="9">
        <f>ROUNDDOWN(((('ASIG EXPERIENCIA'!N29)+(((EXPERTO2/44)*B432)*12)/15)+(EXPERTO2FIJO/44)*B432),0)</f>
        <v>609415</v>
      </c>
      <c r="P432" s="9">
        <f>ROUNDDOWN(((('ASIG EXPERIENCIA'!O29)+(((EXPERTO2/44)*B432)*13)/15)+(EXPERTO2FIJO/44)*B432),0)</f>
        <v>650288</v>
      </c>
      <c r="Q432" s="9">
        <f>ROUNDDOWN(((('ASIG EXPERIENCIA'!P29)+(((EXPERTO2/44)*B432)*14)/15)+(EXPERTO2FIJO/44)*B432),0)</f>
        <v>691161</v>
      </c>
      <c r="R432" s="9">
        <f>ROUNDDOWN(((('ASIG EXPERIENCIA'!Q29)+(((EXPERTO2/44)*B432)*15)/15)+(EXPERTO2FIJO/44)*B432),0)</f>
        <v>732035</v>
      </c>
    </row>
    <row r="433" spans="1:18" ht="17.45" customHeight="1" thickBot="1" x14ac:dyDescent="0.3">
      <c r="A433" s="11" t="s">
        <v>13</v>
      </c>
      <c r="B433" s="69">
        <v>27</v>
      </c>
      <c r="C433" s="92">
        <f>'RMN-BRP'!B29</f>
        <v>365503.72499999998</v>
      </c>
      <c r="D433" s="9">
        <f>ROUNDDOWN(((('ASIG EXPERIENCIA'!C30)+(((EXPERTO2/44)*B433)*1)/15)+(EXPERTO2FIJO/44)*B433),0)</f>
        <v>165957</v>
      </c>
      <c r="E433" s="9">
        <f>ROUNDDOWN(((('ASIG EXPERIENCIA'!D30)+(((EXPERTO2/44)*B433)*2)/15)+(EXPERTO2FIJO/44)*B433),0)</f>
        <v>208402</v>
      </c>
      <c r="F433" s="9">
        <f>ROUNDDOWN(((('ASIG EXPERIENCIA'!E30)+(((EXPERTO2/44)*B433)*3)/15)+(EXPERTO2FIJO/44)*B433),0)</f>
        <v>250847</v>
      </c>
      <c r="G433" s="9">
        <f>ROUNDDOWN(((('ASIG EXPERIENCIA'!F30)+(((EXPERTO2/44)*B433)*4)/15)+(EXPERTO2FIJO/44)*B433),0)</f>
        <v>293292</v>
      </c>
      <c r="H433" s="9">
        <f>ROUNDDOWN(((('ASIG EXPERIENCIA'!G30)+(((EXPERTO2/44)*B433)*5)/15)+(EXPERTO2FIJO/44)*B433),0)</f>
        <v>335738</v>
      </c>
      <c r="I433" s="9">
        <f>ROUNDDOWN(((('ASIG EXPERIENCIA'!H30)+(((EXPERTO2/44)*B433)*6)/15)+(EXPERTO2FIJO/44)*B433),0)</f>
        <v>378183</v>
      </c>
      <c r="J433" s="9">
        <f>ROUNDDOWN(((('ASIG EXPERIENCIA'!I30)+(((EXPERTO2/44)*B433)*7)/15)+(EXPERTO2FIJO/44)*B433),0)</f>
        <v>420628</v>
      </c>
      <c r="K433" s="9">
        <f>ROUNDDOWN(((('ASIG EXPERIENCIA'!J30)+(((EXPERTO2/44)*B433)*8)/15)+(EXPERTO2FIJO/44)*B433),0)</f>
        <v>463073</v>
      </c>
      <c r="L433" s="9">
        <f>ROUNDDOWN(((('ASIG EXPERIENCIA'!K30)+(((EXPERTO2/44)*B433)*9)/15)+(EXPERTO2FIJO/44)*B433),0)</f>
        <v>505519</v>
      </c>
      <c r="M433" s="9">
        <f>ROUNDDOWN(((('ASIG EXPERIENCIA'!L30)+(((EXPERTO2/44)*B433)*10)/15)+(EXPERTO2FIJO/44)*B433),0)</f>
        <v>547964</v>
      </c>
      <c r="N433" s="9">
        <f>ROUNDDOWN(((('ASIG EXPERIENCIA'!M30)+(((EXPERTO2/44)*B433)*11)/15)+(EXPERTO2FIJO/44)*B433),0)</f>
        <v>590409</v>
      </c>
      <c r="O433" s="9">
        <f>ROUNDDOWN(((('ASIG EXPERIENCIA'!N30)+(((EXPERTO2/44)*B433)*12)/15)+(EXPERTO2FIJO/44)*B433),0)</f>
        <v>632855</v>
      </c>
      <c r="P433" s="9">
        <f>ROUNDDOWN(((('ASIG EXPERIENCIA'!O30)+(((EXPERTO2/44)*B433)*13)/15)+(EXPERTO2FIJO/44)*B433),0)</f>
        <v>675300</v>
      </c>
      <c r="Q433" s="9">
        <f>ROUNDDOWN(((('ASIG EXPERIENCIA'!P30)+(((EXPERTO2/44)*B433)*14)/15)+(EXPERTO2FIJO/44)*B433),0)</f>
        <v>717744</v>
      </c>
      <c r="R433" s="9">
        <f>ROUNDDOWN(((('ASIG EXPERIENCIA'!Q30)+(((EXPERTO2/44)*B433)*15)/15)+(EXPERTO2FIJO/44)*B433),0)</f>
        <v>760189</v>
      </c>
    </row>
    <row r="434" spans="1:18" ht="17.45" customHeight="1" thickBot="1" x14ac:dyDescent="0.3">
      <c r="A434" s="11" t="s">
        <v>13</v>
      </c>
      <c r="B434" s="69">
        <v>28</v>
      </c>
      <c r="C434" s="92">
        <f>'RMN-BRP'!B30</f>
        <v>379040.89999999997</v>
      </c>
      <c r="D434" s="9">
        <f>ROUNDDOWN(((('ASIG EXPERIENCIA'!C31)+(((EXPERTO2/44)*B434)*1)/15)+(EXPERTO2FIJO/44)*B434),0)</f>
        <v>172103</v>
      </c>
      <c r="E434" s="9">
        <f>ROUNDDOWN(((('ASIG EXPERIENCIA'!D31)+(((EXPERTO2/44)*B434)*2)/15)+(EXPERTO2FIJO/44)*B434),0)</f>
        <v>216121</v>
      </c>
      <c r="F434" s="9">
        <f>ROUNDDOWN(((('ASIG EXPERIENCIA'!E31)+(((EXPERTO2/44)*B434)*3)/15)+(EXPERTO2FIJO/44)*B434),0)</f>
        <v>260138</v>
      </c>
      <c r="G434" s="9">
        <f>ROUNDDOWN(((('ASIG EXPERIENCIA'!F31)+(((EXPERTO2/44)*B434)*4)/15)+(EXPERTO2FIJO/44)*B434),0)</f>
        <v>304155</v>
      </c>
      <c r="H434" s="9">
        <f>ROUNDDOWN(((('ASIG EXPERIENCIA'!G31)+(((EXPERTO2/44)*B434)*5)/15)+(EXPERTO2FIJO/44)*B434),0)</f>
        <v>348172</v>
      </c>
      <c r="I434" s="9">
        <f>ROUNDDOWN(((('ASIG EXPERIENCIA'!H31)+(((EXPERTO2/44)*B434)*6)/15)+(EXPERTO2FIJO/44)*B434),0)</f>
        <v>392189</v>
      </c>
      <c r="J434" s="9">
        <f>ROUNDDOWN(((('ASIG EXPERIENCIA'!I31)+(((EXPERTO2/44)*B434)*7)/15)+(EXPERTO2FIJO/44)*B434),0)</f>
        <v>436206</v>
      </c>
      <c r="K434" s="9">
        <f>ROUNDDOWN(((('ASIG EXPERIENCIA'!J31)+(((EXPERTO2/44)*B434)*8)/15)+(EXPERTO2FIJO/44)*B434),0)</f>
        <v>480225</v>
      </c>
      <c r="L434" s="9">
        <f>ROUNDDOWN(((('ASIG EXPERIENCIA'!K31)+(((EXPERTO2/44)*B434)*9)/15)+(EXPERTO2FIJO/44)*B434),0)</f>
        <v>524242</v>
      </c>
      <c r="M434" s="9">
        <f>ROUNDDOWN(((('ASIG EXPERIENCIA'!L31)+(((EXPERTO2/44)*B434)*10)/15)+(EXPERTO2FIJO/44)*B434),0)</f>
        <v>568259</v>
      </c>
      <c r="N434" s="9">
        <f>ROUNDDOWN(((('ASIG EXPERIENCIA'!M31)+(((EXPERTO2/44)*B434)*11)/15)+(EXPERTO2FIJO/44)*B434),0)</f>
        <v>612276</v>
      </c>
      <c r="O434" s="9">
        <f>ROUNDDOWN(((('ASIG EXPERIENCIA'!N31)+(((EXPERTO2/44)*B434)*12)/15)+(EXPERTO2FIJO/44)*B434),0)</f>
        <v>656293</v>
      </c>
      <c r="P434" s="9">
        <f>ROUNDDOWN(((('ASIG EXPERIENCIA'!O31)+(((EXPERTO2/44)*B434)*13)/15)+(EXPERTO2FIJO/44)*B434),0)</f>
        <v>700311</v>
      </c>
      <c r="Q434" s="9">
        <f>ROUNDDOWN(((('ASIG EXPERIENCIA'!P31)+(((EXPERTO2/44)*B434)*14)/15)+(EXPERTO2FIJO/44)*B434),0)</f>
        <v>744328</v>
      </c>
      <c r="R434" s="9">
        <f>ROUNDDOWN(((('ASIG EXPERIENCIA'!Q31)+(((EXPERTO2/44)*B434)*15)/15)+(EXPERTO2FIJO/44)*B434),0)</f>
        <v>788345</v>
      </c>
    </row>
    <row r="435" spans="1:18" ht="17.45" customHeight="1" thickBot="1" x14ac:dyDescent="0.3">
      <c r="A435" s="11" t="s">
        <v>13</v>
      </c>
      <c r="B435" s="69">
        <v>29</v>
      </c>
      <c r="C435" s="92">
        <f>'RMN-BRP'!B31</f>
        <v>392578.07499999995</v>
      </c>
      <c r="D435" s="9">
        <f>ROUNDDOWN(((('ASIG EXPERIENCIA'!C32)+(((EXPERTO2/44)*B435)*1)/15)+(EXPERTO2FIJO/44)*B435),0)</f>
        <v>178250</v>
      </c>
      <c r="E435" s="9">
        <f>ROUNDDOWN(((('ASIG EXPERIENCIA'!D32)+(((EXPERTO2/44)*B435)*2)/15)+(EXPERTO2FIJO/44)*B435),0)</f>
        <v>223839</v>
      </c>
      <c r="F435" s="9">
        <f>ROUNDDOWN(((('ASIG EXPERIENCIA'!E32)+(((EXPERTO2/44)*B435)*3)/15)+(EXPERTO2FIJO/44)*B435),0)</f>
        <v>269428</v>
      </c>
      <c r="G435" s="9">
        <f>ROUNDDOWN(((('ASIG EXPERIENCIA'!F32)+(((EXPERTO2/44)*B435)*4)/15)+(EXPERTO2FIJO/44)*B435),0)</f>
        <v>315018</v>
      </c>
      <c r="H435" s="9">
        <f>ROUNDDOWN(((('ASIG EXPERIENCIA'!G32)+(((EXPERTO2/44)*B435)*5)/15)+(EXPERTO2FIJO/44)*B435),0)</f>
        <v>360607</v>
      </c>
      <c r="I435" s="9">
        <f>ROUNDDOWN(((('ASIG EXPERIENCIA'!H32)+(((EXPERTO2/44)*B435)*6)/15)+(EXPERTO2FIJO/44)*B435),0)</f>
        <v>406197</v>
      </c>
      <c r="J435" s="9">
        <f>ROUNDDOWN(((('ASIG EXPERIENCIA'!I32)+(((EXPERTO2/44)*B435)*7)/15)+(EXPERTO2FIJO/44)*B435),0)</f>
        <v>451786</v>
      </c>
      <c r="K435" s="9">
        <f>ROUNDDOWN(((('ASIG EXPERIENCIA'!J32)+(((EXPERTO2/44)*B435)*8)/15)+(EXPERTO2FIJO/44)*B435),0)</f>
        <v>497375</v>
      </c>
      <c r="L435" s="9">
        <f>ROUNDDOWN(((('ASIG EXPERIENCIA'!K32)+(((EXPERTO2/44)*B435)*9)/15)+(EXPERTO2FIJO/44)*B435),0)</f>
        <v>542964</v>
      </c>
      <c r="M435" s="9">
        <f>ROUNDDOWN(((('ASIG EXPERIENCIA'!L32)+(((EXPERTO2/44)*B435)*10)/15)+(EXPERTO2FIJO/44)*B435),0)</f>
        <v>588553</v>
      </c>
      <c r="N435" s="9">
        <f>ROUNDDOWN(((('ASIG EXPERIENCIA'!M32)+(((EXPERTO2/44)*B435)*11)/15)+(EXPERTO2FIJO/44)*B435),0)</f>
        <v>634143</v>
      </c>
      <c r="O435" s="9">
        <f>ROUNDDOWN(((('ASIG EXPERIENCIA'!N32)+(((EXPERTO2/44)*B435)*12)/15)+(EXPERTO2FIJO/44)*B435),0)</f>
        <v>679732</v>
      </c>
      <c r="P435" s="9">
        <f>ROUNDDOWN(((('ASIG EXPERIENCIA'!O32)+(((EXPERTO2/44)*B435)*13)/15)+(EXPERTO2FIJO/44)*B435),0)</f>
        <v>725322</v>
      </c>
      <c r="Q435" s="9">
        <f>ROUNDDOWN(((('ASIG EXPERIENCIA'!P32)+(((EXPERTO2/44)*B435)*14)/15)+(EXPERTO2FIJO/44)*B435),0)</f>
        <v>770911</v>
      </c>
      <c r="R435" s="9">
        <f>ROUNDDOWN(((('ASIG EXPERIENCIA'!Q32)+(((EXPERTO2/44)*B435)*15)/15)+(EXPERTO2FIJO/44)*B435),0)</f>
        <v>816501</v>
      </c>
    </row>
    <row r="436" spans="1:18" ht="17.45" customHeight="1" thickBot="1" x14ac:dyDescent="0.3">
      <c r="A436" s="11" t="s">
        <v>13</v>
      </c>
      <c r="B436" s="69">
        <v>30</v>
      </c>
      <c r="C436" s="92">
        <f>'RMN-BRP'!B32</f>
        <v>406115.25</v>
      </c>
      <c r="D436" s="9">
        <f>ROUNDDOWN(((('ASIG EXPERIENCIA'!C33)+(((EXPERTO2/44)*B436)*1)/15)+(EXPERTO2FIJO/44)*B436),0)</f>
        <v>184396</v>
      </c>
      <c r="E436" s="9">
        <f>ROUNDDOWN(((('ASIG EXPERIENCIA'!D33)+(((EXPERTO2/44)*B436)*2)/15)+(EXPERTO2FIJO/44)*B436),0)</f>
        <v>231558</v>
      </c>
      <c r="F436" s="9">
        <f>ROUNDDOWN(((('ASIG EXPERIENCIA'!E33)+(((EXPERTO2/44)*B436)*3)/15)+(EXPERTO2FIJO/44)*B436),0)</f>
        <v>278719</v>
      </c>
      <c r="G436" s="9">
        <f>ROUNDDOWN(((('ASIG EXPERIENCIA'!F33)+(((EXPERTO2/44)*B436)*4)/15)+(EXPERTO2FIJO/44)*B436),0)</f>
        <v>325881</v>
      </c>
      <c r="H436" s="9">
        <f>ROUNDDOWN(((('ASIG EXPERIENCIA'!G33)+(((EXPERTO2/44)*B436)*5)/15)+(EXPERTO2FIJO/44)*B436),0)</f>
        <v>373042</v>
      </c>
      <c r="I436" s="9">
        <f>ROUNDDOWN(((('ASIG EXPERIENCIA'!H33)+(((EXPERTO2/44)*B436)*6)/15)+(EXPERTO2FIJO/44)*B436),0)</f>
        <v>420203</v>
      </c>
      <c r="J436" s="9">
        <f>ROUNDDOWN(((('ASIG EXPERIENCIA'!I33)+(((EXPERTO2/44)*B436)*7)/15)+(EXPERTO2FIJO/44)*B436),0)</f>
        <v>467365</v>
      </c>
      <c r="K436" s="9">
        <f>ROUNDDOWN(((('ASIG EXPERIENCIA'!J33)+(((EXPERTO2/44)*B436)*8)/15)+(EXPERTO2FIJO/44)*B436),0)</f>
        <v>514526</v>
      </c>
      <c r="L436" s="9">
        <f>ROUNDDOWN(((('ASIG EXPERIENCIA'!K33)+(((EXPERTO2/44)*B436)*9)/15)+(EXPERTO2FIJO/44)*B436),0)</f>
        <v>561687</v>
      </c>
      <c r="M436" s="9">
        <f>ROUNDDOWN(((('ASIG EXPERIENCIA'!L33)+(((EXPERTO2/44)*B436)*10)/15)+(EXPERTO2FIJO/44)*B436),0)</f>
        <v>608849</v>
      </c>
      <c r="N436" s="9">
        <f>ROUNDDOWN(((('ASIG EXPERIENCIA'!M33)+(((EXPERTO2/44)*B436)*11)/15)+(EXPERTO2FIJO/44)*B436),0)</f>
        <v>656010</v>
      </c>
      <c r="O436" s="9">
        <f>ROUNDDOWN(((('ASIG EXPERIENCIA'!N33)+(((EXPERTO2/44)*B436)*12)/15)+(EXPERTO2FIJO/44)*B436),0)</f>
        <v>703171</v>
      </c>
      <c r="P436" s="9">
        <f>ROUNDDOWN(((('ASIG EXPERIENCIA'!O33)+(((EXPERTO2/44)*B436)*13)/15)+(EXPERTO2FIJO/44)*B436),0)</f>
        <v>750333</v>
      </c>
      <c r="Q436" s="9">
        <f>ROUNDDOWN(((('ASIG EXPERIENCIA'!P33)+(((EXPERTO2/44)*B436)*14)/15)+(EXPERTO2FIJO/44)*B436),0)</f>
        <v>797494</v>
      </c>
      <c r="R436" s="9">
        <f>ROUNDDOWN(((('ASIG EXPERIENCIA'!Q33)+(((EXPERTO2/44)*B436)*15)/15)+(EXPERTO2FIJO/44)*B436),0)</f>
        <v>844655</v>
      </c>
    </row>
    <row r="437" spans="1:18" ht="17.45" customHeight="1" thickBot="1" x14ac:dyDescent="0.3">
      <c r="A437" s="11" t="s">
        <v>13</v>
      </c>
      <c r="B437" s="69">
        <v>31</v>
      </c>
      <c r="C437" s="92">
        <f>'RMN-BRP'!B33</f>
        <v>419652.42499999999</v>
      </c>
      <c r="D437" s="9">
        <f>ROUNDDOWN(((('ASIG EXPERIENCIA'!C34)+(((EXPERTO2/44)*B437)*1)/15)+(EXPERTO2FIJO/44)*B437),0)</f>
        <v>190543</v>
      </c>
      <c r="E437" s="9">
        <f>ROUNDDOWN(((('ASIG EXPERIENCIA'!D34)+(((EXPERTO2/44)*B437)*2)/15)+(EXPERTO2FIJO/44)*B437),0)</f>
        <v>239276</v>
      </c>
      <c r="F437" s="9">
        <f>ROUNDDOWN(((('ASIG EXPERIENCIA'!E34)+(((EXPERTO2/44)*B437)*3)/15)+(EXPERTO2FIJO/44)*B437),0)</f>
        <v>288010</v>
      </c>
      <c r="G437" s="9">
        <f>ROUNDDOWN(((('ASIG EXPERIENCIA'!F34)+(((EXPERTO2/44)*B437)*4)/15)+(EXPERTO2FIJO/44)*B437),0)</f>
        <v>336743</v>
      </c>
      <c r="H437" s="9">
        <f>ROUNDDOWN(((('ASIG EXPERIENCIA'!G34)+(((EXPERTO2/44)*B437)*5)/15)+(EXPERTO2FIJO/44)*B437),0)</f>
        <v>385476</v>
      </c>
      <c r="I437" s="9">
        <f>ROUNDDOWN(((('ASIG EXPERIENCIA'!H34)+(((EXPERTO2/44)*B437)*6)/15)+(EXPERTO2FIJO/44)*B437),0)</f>
        <v>434210</v>
      </c>
      <c r="J437" s="9">
        <f>ROUNDDOWN(((('ASIG EXPERIENCIA'!I34)+(((EXPERTO2/44)*B437)*7)/15)+(EXPERTO2FIJO/44)*B437),0)</f>
        <v>482943</v>
      </c>
      <c r="K437" s="9">
        <f>ROUNDDOWN(((('ASIG EXPERIENCIA'!J34)+(((EXPERTO2/44)*B437)*8)/15)+(EXPERTO2FIJO/44)*B437),0)</f>
        <v>531677</v>
      </c>
      <c r="L437" s="9">
        <f>ROUNDDOWN(((('ASIG EXPERIENCIA'!K34)+(((EXPERTO2/44)*B437)*9)/15)+(EXPERTO2FIJO/44)*B437),0)</f>
        <v>580410</v>
      </c>
      <c r="M437" s="9">
        <f>ROUNDDOWN(((('ASIG EXPERIENCIA'!L34)+(((EXPERTO2/44)*B437)*10)/15)+(EXPERTO2FIJO/44)*B437),0)</f>
        <v>629144</v>
      </c>
      <c r="N437" s="9">
        <f>ROUNDDOWN(((('ASIG EXPERIENCIA'!M34)+(((EXPERTO2/44)*B437)*11)/15)+(EXPERTO2FIJO/44)*B437),0)</f>
        <v>677877</v>
      </c>
      <c r="O437" s="9">
        <f>ROUNDDOWN(((('ASIG EXPERIENCIA'!N34)+(((EXPERTO2/44)*B437)*12)/15)+(EXPERTO2FIJO/44)*B437),0)</f>
        <v>726610</v>
      </c>
      <c r="P437" s="9">
        <f>ROUNDDOWN(((('ASIG EXPERIENCIA'!O34)+(((EXPERTO2/44)*B437)*13)/15)+(EXPERTO2FIJO/44)*B437),0)</f>
        <v>775344</v>
      </c>
      <c r="Q437" s="9">
        <f>ROUNDDOWN(((('ASIG EXPERIENCIA'!P34)+(((EXPERTO2/44)*B437)*14)/15)+(EXPERTO2FIJO/44)*B437),0)</f>
        <v>824077</v>
      </c>
      <c r="R437" s="9">
        <f>ROUNDDOWN(((('ASIG EXPERIENCIA'!Q34)+(((EXPERTO2/44)*B437)*15)/15)+(EXPERTO2FIJO/44)*B437),0)</f>
        <v>872811</v>
      </c>
    </row>
    <row r="438" spans="1:18" ht="17.45" customHeight="1" thickBot="1" x14ac:dyDescent="0.3">
      <c r="A438" s="11" t="s">
        <v>13</v>
      </c>
      <c r="B438" s="69">
        <v>32</v>
      </c>
      <c r="C438" s="92">
        <f>'RMN-BRP'!B34</f>
        <v>433189.6</v>
      </c>
      <c r="D438" s="9">
        <f>ROUNDDOWN(((('ASIG EXPERIENCIA'!C35)+(((EXPERTO2/44)*B438)*1)/15)+(EXPERTO2FIJO/44)*B438),0)</f>
        <v>196689</v>
      </c>
      <c r="E438" s="9">
        <f>ROUNDDOWN(((('ASIG EXPERIENCIA'!D35)+(((EXPERTO2/44)*B438)*2)/15)+(EXPERTO2FIJO/44)*B438),0)</f>
        <v>246996</v>
      </c>
      <c r="F438" s="9">
        <f>ROUNDDOWN(((('ASIG EXPERIENCIA'!E35)+(((EXPERTO2/44)*B438)*3)/15)+(EXPERTO2FIJO/44)*B438),0)</f>
        <v>297301</v>
      </c>
      <c r="G438" s="9">
        <f>ROUNDDOWN(((('ASIG EXPERIENCIA'!F35)+(((EXPERTO2/44)*B438)*4)/15)+(EXPERTO2FIJO/44)*B438),0)</f>
        <v>347606</v>
      </c>
      <c r="H438" s="9">
        <f>ROUNDDOWN(((('ASIG EXPERIENCIA'!G35)+(((EXPERTO2/44)*B438)*5)/15)+(EXPERTO2FIJO/44)*B438),0)</f>
        <v>397911</v>
      </c>
      <c r="I438" s="9">
        <f>ROUNDDOWN(((('ASIG EXPERIENCIA'!H35)+(((EXPERTO2/44)*B438)*6)/15)+(EXPERTO2FIJO/44)*B438),0)</f>
        <v>448217</v>
      </c>
      <c r="J438" s="9">
        <f>ROUNDDOWN(((('ASIG EXPERIENCIA'!I35)+(((EXPERTO2/44)*B438)*7)/15)+(EXPERTO2FIJO/44)*B438),0)</f>
        <v>498523</v>
      </c>
      <c r="K438" s="9">
        <f>ROUNDDOWN(((('ASIG EXPERIENCIA'!J35)+(((EXPERTO2/44)*B438)*8)/15)+(EXPERTO2FIJO/44)*B438),0)</f>
        <v>548828</v>
      </c>
      <c r="L438" s="9">
        <f>ROUNDDOWN(((('ASIG EXPERIENCIA'!K35)+(((EXPERTO2/44)*B438)*9)/15)+(EXPERTO2FIJO/44)*B438),0)</f>
        <v>599133</v>
      </c>
      <c r="M438" s="9">
        <f>ROUNDDOWN(((('ASIG EXPERIENCIA'!L35)+(((EXPERTO2/44)*B438)*10)/15)+(EXPERTO2FIJO/44)*B438),0)</f>
        <v>649438</v>
      </c>
      <c r="N438" s="9">
        <f>ROUNDDOWN(((('ASIG EXPERIENCIA'!M35)+(((EXPERTO2/44)*B438)*11)/15)+(EXPERTO2FIJO/44)*B438),0)</f>
        <v>699744</v>
      </c>
      <c r="O438" s="9">
        <f>ROUNDDOWN(((('ASIG EXPERIENCIA'!N35)+(((EXPERTO2/44)*B438)*12)/15)+(EXPERTO2FIJO/44)*B438),0)</f>
        <v>750050</v>
      </c>
      <c r="P438" s="9">
        <f>ROUNDDOWN(((('ASIG EXPERIENCIA'!O35)+(((EXPERTO2/44)*B438)*13)/15)+(EXPERTO2FIJO/44)*B438),0)</f>
        <v>800355</v>
      </c>
      <c r="Q438" s="9">
        <f>ROUNDDOWN(((('ASIG EXPERIENCIA'!P35)+(((EXPERTO2/44)*B438)*14)/15)+(EXPERTO2FIJO/44)*B438),0)</f>
        <v>850660</v>
      </c>
      <c r="R438" s="9">
        <f>ROUNDDOWN(((('ASIG EXPERIENCIA'!Q35)+(((EXPERTO2/44)*B438)*15)/15)+(EXPERTO2FIJO/44)*B438),0)</f>
        <v>900966</v>
      </c>
    </row>
    <row r="439" spans="1:18" ht="17.45" customHeight="1" thickBot="1" x14ac:dyDescent="0.3">
      <c r="A439" s="11" t="s">
        <v>13</v>
      </c>
      <c r="B439" s="69">
        <v>33</v>
      </c>
      <c r="C439" s="92">
        <f>'RMN-BRP'!B35</f>
        <v>446726.77499999997</v>
      </c>
      <c r="D439" s="9">
        <f>ROUNDDOWN(((('ASIG EXPERIENCIA'!C36)+(((EXPERTO2/44)*B439)*1)/15)+(EXPERTO2FIJO/44)*B439),0)</f>
        <v>202836</v>
      </c>
      <c r="E439" s="9">
        <f>ROUNDDOWN(((('ASIG EXPERIENCIA'!D36)+(((EXPERTO2/44)*B439)*2)/15)+(EXPERTO2FIJO/44)*B439),0)</f>
        <v>254714</v>
      </c>
      <c r="F439" s="9">
        <f>ROUNDDOWN(((('ASIG EXPERIENCIA'!E36)+(((EXPERTO2/44)*B439)*3)/15)+(EXPERTO2FIJO/44)*B439),0)</f>
        <v>306591</v>
      </c>
      <c r="G439" s="9">
        <f>ROUNDDOWN(((('ASIG EXPERIENCIA'!F36)+(((EXPERTO2/44)*B439)*4)/15)+(EXPERTO2FIJO/44)*B439),0)</f>
        <v>358469</v>
      </c>
      <c r="H439" s="9">
        <f>ROUNDDOWN(((('ASIG EXPERIENCIA'!G36)+(((EXPERTO2/44)*B439)*5)/15)+(EXPERTO2FIJO/44)*B439),0)</f>
        <v>410346</v>
      </c>
      <c r="I439" s="9">
        <f>ROUNDDOWN(((('ASIG EXPERIENCIA'!H36)+(((EXPERTO2/44)*B439)*6)/15)+(EXPERTO2FIJO/44)*B439),0)</f>
        <v>462224</v>
      </c>
      <c r="J439" s="9">
        <f>ROUNDDOWN(((('ASIG EXPERIENCIA'!I36)+(((EXPERTO2/44)*B439)*7)/15)+(EXPERTO2FIJO/44)*B439),0)</f>
        <v>514101</v>
      </c>
      <c r="K439" s="9">
        <f>ROUNDDOWN(((('ASIG EXPERIENCIA'!J36)+(((EXPERTO2/44)*B439)*8)/15)+(EXPERTO2FIJO/44)*B439),0)</f>
        <v>565979</v>
      </c>
      <c r="L439" s="9">
        <f>ROUNDDOWN(((('ASIG EXPERIENCIA'!K36)+(((EXPERTO2/44)*B439)*9)/15)+(EXPERTO2FIJO/44)*B439),0)</f>
        <v>617856</v>
      </c>
      <c r="M439" s="9">
        <f>ROUNDDOWN(((('ASIG EXPERIENCIA'!L36)+(((EXPERTO2/44)*B439)*10)/15)+(EXPERTO2FIJO/44)*B439),0)</f>
        <v>669734</v>
      </c>
      <c r="N439" s="9">
        <f>ROUNDDOWN(((('ASIG EXPERIENCIA'!M36)+(((EXPERTO2/44)*B439)*11)/15)+(EXPERTO2FIJO/44)*B439),0)</f>
        <v>721611</v>
      </c>
      <c r="O439" s="9">
        <f>ROUNDDOWN(((('ASIG EXPERIENCIA'!N36)+(((EXPERTO2/44)*B439)*12)/15)+(EXPERTO2FIJO/44)*B439),0)</f>
        <v>773489</v>
      </c>
      <c r="P439" s="9">
        <f>ROUNDDOWN(((('ASIG EXPERIENCIA'!O36)+(((EXPERTO2/44)*B439)*13)/15)+(EXPERTO2FIJO/44)*B439),0)</f>
        <v>825366</v>
      </c>
      <c r="Q439" s="9">
        <f>ROUNDDOWN(((('ASIG EXPERIENCIA'!P36)+(((EXPERTO2/44)*B439)*14)/15)+(EXPERTO2FIJO/44)*B439),0)</f>
        <v>877244</v>
      </c>
      <c r="R439" s="9">
        <f>ROUNDDOWN(((('ASIG EXPERIENCIA'!Q36)+(((EXPERTO2/44)*B439)*15)/15)+(EXPERTO2FIJO/44)*B439),0)</f>
        <v>929121</v>
      </c>
    </row>
    <row r="440" spans="1:18" ht="17.45" customHeight="1" thickBot="1" x14ac:dyDescent="0.3">
      <c r="A440" s="11" t="s">
        <v>13</v>
      </c>
      <c r="B440" s="69">
        <v>34</v>
      </c>
      <c r="C440" s="92">
        <f>'RMN-BRP'!B36</f>
        <v>460263.94999999995</v>
      </c>
      <c r="D440" s="9">
        <f>ROUNDDOWN(((('ASIG EXPERIENCIA'!C37)+(((EXPERTO2/44)*B440)*1)/15)+(EXPERTO2FIJO/44)*B440),0)</f>
        <v>208983</v>
      </c>
      <c r="E440" s="9">
        <f>ROUNDDOWN(((('ASIG EXPERIENCIA'!D37)+(((EXPERTO2/44)*B440)*2)/15)+(EXPERTO2FIJO/44)*B440),0)</f>
        <v>262432</v>
      </c>
      <c r="F440" s="9">
        <f>ROUNDDOWN(((('ASIG EXPERIENCIA'!E37)+(((EXPERTO2/44)*B440)*3)/15)+(EXPERTO2FIJO/44)*B440),0)</f>
        <v>315882</v>
      </c>
      <c r="G440" s="9">
        <f>ROUNDDOWN(((('ASIG EXPERIENCIA'!F37)+(((EXPERTO2/44)*B440)*4)/15)+(EXPERTO2FIJO/44)*B440),0)</f>
        <v>369332</v>
      </c>
      <c r="H440" s="9">
        <f>ROUNDDOWN(((('ASIG EXPERIENCIA'!G37)+(((EXPERTO2/44)*B440)*5)/15)+(EXPERTO2FIJO/44)*B440),0)</f>
        <v>422781</v>
      </c>
      <c r="I440" s="9">
        <f>ROUNDDOWN(((('ASIG EXPERIENCIA'!H37)+(((EXPERTO2/44)*B440)*6)/15)+(EXPERTO2FIJO/44)*B440),0)</f>
        <v>476230</v>
      </c>
      <c r="J440" s="9">
        <f>ROUNDDOWN(((('ASIG EXPERIENCIA'!I37)+(((EXPERTO2/44)*B440)*7)/15)+(EXPERTO2FIJO/44)*B440),0)</f>
        <v>529680</v>
      </c>
      <c r="K440" s="9">
        <f>ROUNDDOWN(((('ASIG EXPERIENCIA'!J37)+(((EXPERTO2/44)*B440)*8)/15)+(EXPERTO2FIJO/44)*B440),0)</f>
        <v>583130</v>
      </c>
      <c r="L440" s="9">
        <f>ROUNDDOWN(((('ASIG EXPERIENCIA'!K37)+(((EXPERTO2/44)*B440)*9)/15)+(EXPERTO2FIJO/44)*B440),0)</f>
        <v>636579</v>
      </c>
      <c r="M440" s="9">
        <f>ROUNDDOWN(((('ASIG EXPERIENCIA'!L37)+(((EXPERTO2/44)*B440)*10)/15)+(EXPERTO2FIJO/44)*B440),0)</f>
        <v>690029</v>
      </c>
      <c r="N440" s="9">
        <f>ROUNDDOWN(((('ASIG EXPERIENCIA'!M37)+(((EXPERTO2/44)*B440)*11)/15)+(EXPERTO2FIJO/44)*B440),0)</f>
        <v>743478</v>
      </c>
      <c r="O440" s="9">
        <f>ROUNDDOWN(((('ASIG EXPERIENCIA'!N37)+(((EXPERTO2/44)*B440)*12)/15)+(EXPERTO2FIJO/44)*B440),0)</f>
        <v>796928</v>
      </c>
      <c r="P440" s="9">
        <f>ROUNDDOWN(((('ASIG EXPERIENCIA'!O37)+(((EXPERTO2/44)*B440)*13)/15)+(EXPERTO2FIJO/44)*B440),0)</f>
        <v>850377</v>
      </c>
      <c r="Q440" s="9">
        <f>ROUNDDOWN(((('ASIG EXPERIENCIA'!P37)+(((EXPERTO2/44)*B440)*14)/15)+(EXPERTO2FIJO/44)*B440),0)</f>
        <v>903827</v>
      </c>
      <c r="R440" s="9">
        <f>ROUNDDOWN(((('ASIG EXPERIENCIA'!Q37)+(((EXPERTO2/44)*B440)*15)/15)+(EXPERTO2FIJO/44)*B440),0)</f>
        <v>957276</v>
      </c>
    </row>
    <row r="441" spans="1:18" ht="17.45" customHeight="1" thickBot="1" x14ac:dyDescent="0.3">
      <c r="A441" s="11" t="s">
        <v>13</v>
      </c>
      <c r="B441" s="69">
        <v>35</v>
      </c>
      <c r="C441" s="92">
        <f>'RMN-BRP'!B37</f>
        <v>473801.125</v>
      </c>
      <c r="D441" s="9">
        <f>ROUNDDOWN(((('ASIG EXPERIENCIA'!C38)+(((EXPERTO2/44)*B441)*1)/15)+(EXPERTO2FIJO/44)*B441),0)</f>
        <v>215130</v>
      </c>
      <c r="E441" s="9">
        <f>ROUNDDOWN(((('ASIG EXPERIENCIA'!D38)+(((EXPERTO2/44)*B441)*2)/15)+(EXPERTO2FIJO/44)*B441),0)</f>
        <v>270152</v>
      </c>
      <c r="F441" s="9">
        <f>ROUNDDOWN(((('ASIG EXPERIENCIA'!E38)+(((EXPERTO2/44)*B441)*3)/15)+(EXPERTO2FIJO/44)*B441),0)</f>
        <v>325173</v>
      </c>
      <c r="G441" s="9">
        <f>ROUNDDOWN(((('ASIG EXPERIENCIA'!F38)+(((EXPERTO2/44)*B441)*4)/15)+(EXPERTO2FIJO/44)*B441),0)</f>
        <v>380195</v>
      </c>
      <c r="H441" s="9">
        <f>ROUNDDOWN(((('ASIG EXPERIENCIA'!G38)+(((EXPERTO2/44)*B441)*5)/15)+(EXPERTO2FIJO/44)*B441),0)</f>
        <v>435215</v>
      </c>
      <c r="I441" s="9">
        <f>ROUNDDOWN(((('ASIG EXPERIENCIA'!H38)+(((EXPERTO2/44)*B441)*6)/15)+(EXPERTO2FIJO/44)*B441),0)</f>
        <v>490237</v>
      </c>
      <c r="J441" s="9">
        <f>ROUNDDOWN(((('ASIG EXPERIENCIA'!I38)+(((EXPERTO2/44)*B441)*7)/15)+(EXPERTO2FIJO/44)*B441),0)</f>
        <v>545258</v>
      </c>
      <c r="K441" s="9">
        <f>ROUNDDOWN(((('ASIG EXPERIENCIA'!J38)+(((EXPERTO2/44)*B441)*8)/15)+(EXPERTO2FIJO/44)*B441),0)</f>
        <v>600280</v>
      </c>
      <c r="L441" s="9">
        <f>ROUNDDOWN(((('ASIG EXPERIENCIA'!K38)+(((EXPERTO2/44)*B441)*9)/15)+(EXPERTO2FIJO/44)*B441),0)</f>
        <v>655302</v>
      </c>
      <c r="M441" s="9">
        <f>ROUNDDOWN(((('ASIG EXPERIENCIA'!L38)+(((EXPERTO2/44)*B441)*10)/15)+(EXPERTO2FIJO/44)*B441),0)</f>
        <v>710323</v>
      </c>
      <c r="N441" s="9">
        <f>ROUNDDOWN(((('ASIG EXPERIENCIA'!M38)+(((EXPERTO2/44)*B441)*11)/15)+(EXPERTO2FIJO/44)*B441),0)</f>
        <v>765345</v>
      </c>
      <c r="O441" s="9">
        <f>ROUNDDOWN(((('ASIG EXPERIENCIA'!N38)+(((EXPERTO2/44)*B441)*12)/15)+(EXPERTO2FIJO/44)*B441),0)</f>
        <v>820366</v>
      </c>
      <c r="P441" s="9">
        <f>ROUNDDOWN(((('ASIG EXPERIENCIA'!O38)+(((EXPERTO2/44)*B441)*13)/15)+(EXPERTO2FIJO/44)*B441),0)</f>
        <v>875388</v>
      </c>
      <c r="Q441" s="9">
        <f>ROUNDDOWN(((('ASIG EXPERIENCIA'!P38)+(((EXPERTO2/44)*B441)*14)/15)+(EXPERTO2FIJO/44)*B441),0)</f>
        <v>930409</v>
      </c>
      <c r="R441" s="9">
        <f>ROUNDDOWN(((('ASIG EXPERIENCIA'!Q38)+(((EXPERTO2/44)*B441)*15)/15)+(EXPERTO2FIJO/44)*B441),0)</f>
        <v>985431</v>
      </c>
    </row>
    <row r="442" spans="1:18" ht="17.45" customHeight="1" thickBot="1" x14ac:dyDescent="0.3">
      <c r="A442" s="11" t="s">
        <v>13</v>
      </c>
      <c r="B442" s="69">
        <v>36</v>
      </c>
      <c r="C442" s="92">
        <f>'RMN-BRP'!B38</f>
        <v>487338.3</v>
      </c>
      <c r="D442" s="9">
        <f>ROUNDDOWN(((('ASIG EXPERIENCIA'!C39)+(((EXPERTO2/44)*B442)*1)/15)+(EXPERTO2FIJO/44)*B442),0)</f>
        <v>221277</v>
      </c>
      <c r="E442" s="9">
        <f>ROUNDDOWN(((('ASIG EXPERIENCIA'!D39)+(((EXPERTO2/44)*B442)*2)/15)+(EXPERTO2FIJO/44)*B442),0)</f>
        <v>277870</v>
      </c>
      <c r="F442" s="9">
        <f>ROUNDDOWN(((('ASIG EXPERIENCIA'!E39)+(((EXPERTO2/44)*B442)*3)/15)+(EXPERTO2FIJO/44)*B442),0)</f>
        <v>334463</v>
      </c>
      <c r="G442" s="9">
        <f>ROUNDDOWN(((('ASIG EXPERIENCIA'!F39)+(((EXPERTO2/44)*B442)*4)/15)+(EXPERTO2FIJO/44)*B442),0)</f>
        <v>391057</v>
      </c>
      <c r="H442" s="9">
        <f>ROUNDDOWN(((('ASIG EXPERIENCIA'!G39)+(((EXPERTO2/44)*B442)*5)/15)+(EXPERTO2FIJO/44)*B442),0)</f>
        <v>447651</v>
      </c>
      <c r="I442" s="9">
        <f>ROUNDDOWN(((('ASIG EXPERIENCIA'!H39)+(((EXPERTO2/44)*B442)*6)/15)+(EXPERTO2FIJO/44)*B442),0)</f>
        <v>504244</v>
      </c>
      <c r="J442" s="9">
        <f>ROUNDDOWN(((('ASIG EXPERIENCIA'!I39)+(((EXPERTO2/44)*B442)*7)/15)+(EXPERTO2FIJO/44)*B442),0)</f>
        <v>560838</v>
      </c>
      <c r="K442" s="9">
        <f>ROUNDDOWN(((('ASIG EXPERIENCIA'!J39)+(((EXPERTO2/44)*B442)*8)/15)+(EXPERTO2FIJO/44)*B442),0)</f>
        <v>617431</v>
      </c>
      <c r="L442" s="9">
        <f>ROUNDDOWN(((('ASIG EXPERIENCIA'!K39)+(((EXPERTO2/44)*B442)*9)/15)+(EXPERTO2FIJO/44)*B442),0)</f>
        <v>674025</v>
      </c>
      <c r="M442" s="9">
        <f>ROUNDDOWN(((('ASIG EXPERIENCIA'!L39)+(((EXPERTO2/44)*B442)*10)/15)+(EXPERTO2FIJO/44)*B442),0)</f>
        <v>730619</v>
      </c>
      <c r="N442" s="9">
        <f>ROUNDDOWN(((('ASIG EXPERIENCIA'!M39)+(((EXPERTO2/44)*B442)*11)/15)+(EXPERTO2FIJO/44)*B442),0)</f>
        <v>787212</v>
      </c>
      <c r="O442" s="9">
        <f>ROUNDDOWN(((('ASIG EXPERIENCIA'!N39)+(((EXPERTO2/44)*B442)*12)/15)+(EXPERTO2FIJO/44)*B442),0)</f>
        <v>843806</v>
      </c>
      <c r="P442" s="9">
        <f>ROUNDDOWN(((('ASIG EXPERIENCIA'!O39)+(((EXPERTO2/44)*B442)*13)/15)+(EXPERTO2FIJO/44)*B442),0)</f>
        <v>900400</v>
      </c>
      <c r="Q442" s="9">
        <f>ROUNDDOWN(((('ASIG EXPERIENCIA'!P39)+(((EXPERTO2/44)*B442)*14)/15)+(EXPERTO2FIJO/44)*B442),0)</f>
        <v>956993</v>
      </c>
      <c r="R442" s="9">
        <f>ROUNDDOWN(((('ASIG EXPERIENCIA'!Q39)+(((EXPERTO2/44)*B442)*15)/15)+(EXPERTO2FIJO/44)*B442),0)</f>
        <v>1013587</v>
      </c>
    </row>
    <row r="443" spans="1:18" ht="17.45" customHeight="1" thickBot="1" x14ac:dyDescent="0.3">
      <c r="A443" s="11" t="s">
        <v>13</v>
      </c>
      <c r="B443" s="69">
        <v>37</v>
      </c>
      <c r="C443" s="92">
        <f>'RMN-BRP'!B39</f>
        <v>500875.47499999998</v>
      </c>
      <c r="D443" s="9">
        <f>ROUNDDOWN(((('ASIG EXPERIENCIA'!C40)+(((EXPERTO2/44)*B443)*1)/15)+(EXPERTO2FIJO/44)*B443),0)</f>
        <v>227423</v>
      </c>
      <c r="E443" s="9">
        <f>ROUNDDOWN(((('ASIG EXPERIENCIA'!D40)+(((EXPERTO2/44)*B443)*2)/15)+(EXPERTO2FIJO/44)*B443),0)</f>
        <v>285588</v>
      </c>
      <c r="F443" s="9">
        <f>ROUNDDOWN(((('ASIG EXPERIENCIA'!E40)+(((EXPERTO2/44)*B443)*3)/15)+(EXPERTO2FIJO/44)*B443),0)</f>
        <v>343754</v>
      </c>
      <c r="G443" s="9">
        <f>ROUNDDOWN(((('ASIG EXPERIENCIA'!F40)+(((EXPERTO2/44)*B443)*4)/15)+(EXPERTO2FIJO/44)*B443),0)</f>
        <v>401920</v>
      </c>
      <c r="H443" s="9">
        <f>ROUNDDOWN(((('ASIG EXPERIENCIA'!G40)+(((EXPERTO2/44)*B443)*5)/15)+(EXPERTO2FIJO/44)*B443),0)</f>
        <v>460086</v>
      </c>
      <c r="I443" s="9">
        <f>ROUNDDOWN(((('ASIG EXPERIENCIA'!H40)+(((EXPERTO2/44)*B443)*6)/15)+(EXPERTO2FIJO/44)*B443),0)</f>
        <v>518251</v>
      </c>
      <c r="J443" s="9">
        <f>ROUNDDOWN(((('ASIG EXPERIENCIA'!I40)+(((EXPERTO2/44)*B443)*7)/15)+(EXPERTO2FIJO/44)*B443),0)</f>
        <v>576417</v>
      </c>
      <c r="K443" s="9">
        <f>ROUNDDOWN(((('ASIG EXPERIENCIA'!J40)+(((EXPERTO2/44)*B443)*8)/15)+(EXPERTO2FIJO/44)*B443),0)</f>
        <v>634582</v>
      </c>
      <c r="L443" s="9">
        <f>ROUNDDOWN(((('ASIG EXPERIENCIA'!K40)+(((EXPERTO2/44)*B443)*9)/15)+(EXPERTO2FIJO/44)*B443),0)</f>
        <v>692748</v>
      </c>
      <c r="M443" s="9">
        <f>ROUNDDOWN(((('ASIG EXPERIENCIA'!L40)+(((EXPERTO2/44)*B443)*10)/15)+(EXPERTO2FIJO/44)*B443),0)</f>
        <v>750913</v>
      </c>
      <c r="N443" s="9">
        <f>ROUNDDOWN(((('ASIG EXPERIENCIA'!M40)+(((EXPERTO2/44)*B443)*11)/15)+(EXPERTO2FIJO/44)*B443),0)</f>
        <v>809080</v>
      </c>
      <c r="O443" s="9">
        <f>ROUNDDOWN(((('ASIG EXPERIENCIA'!N40)+(((EXPERTO2/44)*B443)*12)/15)+(EXPERTO2FIJO/44)*B443),0)</f>
        <v>867245</v>
      </c>
      <c r="P443" s="9">
        <f>ROUNDDOWN(((('ASIG EXPERIENCIA'!O40)+(((EXPERTO2/44)*B443)*13)/15)+(EXPERTO2FIJO/44)*B443),0)</f>
        <v>925411</v>
      </c>
      <c r="Q443" s="9">
        <f>ROUNDDOWN(((('ASIG EXPERIENCIA'!P40)+(((EXPERTO2/44)*B443)*14)/15)+(EXPERTO2FIJO/44)*B443),0)</f>
        <v>983576</v>
      </c>
      <c r="R443" s="9">
        <f>ROUNDDOWN(((('ASIG EXPERIENCIA'!Q40)+(((EXPERTO2/44)*B443)*15)/15)+(EXPERTO2FIJO/44)*B443),0)</f>
        <v>1041742</v>
      </c>
    </row>
    <row r="444" spans="1:18" ht="17.45" customHeight="1" thickBot="1" x14ac:dyDescent="0.3">
      <c r="A444" s="11" t="s">
        <v>13</v>
      </c>
      <c r="B444" s="69">
        <v>38</v>
      </c>
      <c r="C444" s="92">
        <f>'RMN-BRP'!B40</f>
        <v>514412.64999999997</v>
      </c>
      <c r="D444" s="9">
        <f>ROUNDDOWN(((('ASIG EXPERIENCIA'!C41)+(((EXPERTO2/44)*B444)*1)/15)+(EXPERTO2FIJO/44)*B444),0)</f>
        <v>233570</v>
      </c>
      <c r="E444" s="9">
        <f>ROUNDDOWN(((('ASIG EXPERIENCIA'!D41)+(((EXPERTO2/44)*B444)*2)/15)+(EXPERTO2FIJO/44)*B444),0)</f>
        <v>293307</v>
      </c>
      <c r="F444" s="9">
        <f>ROUNDDOWN(((('ASIG EXPERIENCIA'!E41)+(((EXPERTO2/44)*B444)*3)/15)+(EXPERTO2FIJO/44)*B444),0)</f>
        <v>353045</v>
      </c>
      <c r="G444" s="9">
        <f>ROUNDDOWN(((('ASIG EXPERIENCIA'!F41)+(((EXPERTO2/44)*B444)*4)/15)+(EXPERTO2FIJO/44)*B444),0)</f>
        <v>412782</v>
      </c>
      <c r="H444" s="9">
        <f>ROUNDDOWN(((('ASIG EXPERIENCIA'!G41)+(((EXPERTO2/44)*B444)*5)/15)+(EXPERTO2FIJO/44)*B444),0)</f>
        <v>472520</v>
      </c>
      <c r="I444" s="9">
        <f>ROUNDDOWN(((('ASIG EXPERIENCIA'!H41)+(((EXPERTO2/44)*B444)*6)/15)+(EXPERTO2FIJO/44)*B444),0)</f>
        <v>532257</v>
      </c>
      <c r="J444" s="9">
        <f>ROUNDDOWN(((('ASIG EXPERIENCIA'!I41)+(((EXPERTO2/44)*B444)*7)/15)+(EXPERTO2FIJO/44)*B444),0)</f>
        <v>591995</v>
      </c>
      <c r="K444" s="9">
        <f>ROUNDDOWN(((('ASIG EXPERIENCIA'!J41)+(((EXPERTO2/44)*B444)*8)/15)+(EXPERTO2FIJO/44)*B444),0)</f>
        <v>651733</v>
      </c>
      <c r="L444" s="9">
        <f>ROUNDDOWN(((('ASIG EXPERIENCIA'!K41)+(((EXPERTO2/44)*B444)*9)/15)+(EXPERTO2FIJO/44)*B444),0)</f>
        <v>711471</v>
      </c>
      <c r="M444" s="9">
        <f>ROUNDDOWN(((('ASIG EXPERIENCIA'!L41)+(((EXPERTO2/44)*B444)*10)/15)+(EXPERTO2FIJO/44)*B444),0)</f>
        <v>771208</v>
      </c>
      <c r="N444" s="9">
        <f>ROUNDDOWN(((('ASIG EXPERIENCIA'!M41)+(((EXPERTO2/44)*B444)*11)/15)+(EXPERTO2FIJO/44)*B444),0)</f>
        <v>830946</v>
      </c>
      <c r="O444" s="9">
        <f>ROUNDDOWN(((('ASIG EXPERIENCIA'!N41)+(((EXPERTO2/44)*B444)*12)/15)+(EXPERTO2FIJO/44)*B444),0)</f>
        <v>890684</v>
      </c>
      <c r="P444" s="9">
        <f>ROUNDDOWN(((('ASIG EXPERIENCIA'!O41)+(((EXPERTO2/44)*B444)*13)/15)+(EXPERTO2FIJO/44)*B444),0)</f>
        <v>950422</v>
      </c>
      <c r="Q444" s="9">
        <f>ROUNDDOWN(((('ASIG EXPERIENCIA'!P41)+(((EXPERTO2/44)*B444)*14)/15)+(EXPERTO2FIJO/44)*B444),0)</f>
        <v>1010159</v>
      </c>
      <c r="R444" s="9">
        <f>ROUNDDOWN(((('ASIG EXPERIENCIA'!Q41)+(((EXPERTO2/44)*B444)*15)/15)+(EXPERTO2FIJO/44)*B444),0)</f>
        <v>1069897</v>
      </c>
    </row>
    <row r="445" spans="1:18" ht="17.45" customHeight="1" thickBot="1" x14ac:dyDescent="0.3">
      <c r="A445" s="11" t="s">
        <v>13</v>
      </c>
      <c r="B445" s="69">
        <v>39</v>
      </c>
      <c r="C445" s="92">
        <f>'RMN-BRP'!B41</f>
        <v>527949.82499999995</v>
      </c>
      <c r="D445" s="9">
        <f>ROUNDDOWN(((('ASIG EXPERIENCIA'!C42)+(((EXPERTO2/44)*B445)*1)/15)+(EXPERTO2FIJO/44)*B445),0)</f>
        <v>239716</v>
      </c>
      <c r="E445" s="9">
        <f>ROUNDDOWN(((('ASIG EXPERIENCIA'!D42)+(((EXPERTO2/44)*B445)*2)/15)+(EXPERTO2FIJO/44)*B445),0)</f>
        <v>301026</v>
      </c>
      <c r="F445" s="9">
        <f>ROUNDDOWN(((('ASIG EXPERIENCIA'!E42)+(((EXPERTO2/44)*B445)*3)/15)+(EXPERTO2FIJO/44)*B445),0)</f>
        <v>362336</v>
      </c>
      <c r="G445" s="9">
        <f>ROUNDDOWN(((('ASIG EXPERIENCIA'!F42)+(((EXPERTO2/44)*B445)*4)/15)+(EXPERTO2FIJO/44)*B445),0)</f>
        <v>423645</v>
      </c>
      <c r="H445" s="9">
        <f>ROUNDDOWN(((('ASIG EXPERIENCIA'!G42)+(((EXPERTO2/44)*B445)*5)/15)+(EXPERTO2FIJO/44)*B445),0)</f>
        <v>484955</v>
      </c>
      <c r="I445" s="9">
        <f>ROUNDDOWN(((('ASIG EXPERIENCIA'!H42)+(((EXPERTO2/44)*B445)*6)/15)+(EXPERTO2FIJO/44)*B445),0)</f>
        <v>546265</v>
      </c>
      <c r="J445" s="9">
        <f>ROUNDDOWN(((('ASIG EXPERIENCIA'!I42)+(((EXPERTO2/44)*B445)*7)/15)+(EXPERTO2FIJO/44)*B445),0)</f>
        <v>607575</v>
      </c>
      <c r="K445" s="9">
        <f>ROUNDDOWN(((('ASIG EXPERIENCIA'!J42)+(((EXPERTO2/44)*B445)*8)/15)+(EXPERTO2FIJO/44)*B445),0)</f>
        <v>668884</v>
      </c>
      <c r="L445" s="9">
        <f>ROUNDDOWN(((('ASIG EXPERIENCIA'!K42)+(((EXPERTO2/44)*B445)*9)/15)+(EXPERTO2FIJO/44)*B445),0)</f>
        <v>730194</v>
      </c>
      <c r="M445" s="9">
        <f>ROUNDDOWN(((('ASIG EXPERIENCIA'!L42)+(((EXPERTO2/44)*B445)*10)/15)+(EXPERTO2FIJO/44)*B445),0)</f>
        <v>791504</v>
      </c>
      <c r="N445" s="9">
        <f>ROUNDDOWN(((('ASIG EXPERIENCIA'!M42)+(((EXPERTO2/44)*B445)*11)/15)+(EXPERTO2FIJO/44)*B445),0)</f>
        <v>852813</v>
      </c>
      <c r="O445" s="9">
        <f>ROUNDDOWN(((('ASIG EXPERIENCIA'!N42)+(((EXPERTO2/44)*B445)*12)/15)+(EXPERTO2FIJO/44)*B445),0)</f>
        <v>914123</v>
      </c>
      <c r="P445" s="9">
        <f>ROUNDDOWN(((('ASIG EXPERIENCIA'!O42)+(((EXPERTO2/44)*B445)*13)/15)+(EXPERTO2FIJO/44)*B445),0)</f>
        <v>975433</v>
      </c>
      <c r="Q445" s="9">
        <f>ROUNDDOWN(((('ASIG EXPERIENCIA'!P42)+(((EXPERTO2/44)*B445)*14)/15)+(EXPERTO2FIJO/44)*B445),0)</f>
        <v>1036743</v>
      </c>
      <c r="R445" s="9">
        <f>ROUNDDOWN(((('ASIG EXPERIENCIA'!Q42)+(((EXPERTO2/44)*B445)*15)/15)+(EXPERTO2FIJO/44)*B445),0)</f>
        <v>1098052</v>
      </c>
    </row>
    <row r="446" spans="1:18" ht="17.45" customHeight="1" thickBot="1" x14ac:dyDescent="0.3">
      <c r="A446" s="11" t="s">
        <v>13</v>
      </c>
      <c r="B446" s="69">
        <v>40</v>
      </c>
      <c r="C446" s="92">
        <f>'RMN-BRP'!B42</f>
        <v>541487</v>
      </c>
      <c r="D446" s="9">
        <f>ROUNDDOWN(((('ASIG EXPERIENCIA'!C43)+(((EXPERTO2/44)*B446)*1)/15)+(EXPERTO2FIJO/44)*B446),0)</f>
        <v>245863</v>
      </c>
      <c r="E446" s="9">
        <f>ROUNDDOWN(((('ASIG EXPERIENCIA'!D43)+(((EXPERTO2/44)*B446)*2)/15)+(EXPERTO2FIJO/44)*B446),0)</f>
        <v>308744</v>
      </c>
      <c r="F446" s="9">
        <f>ROUNDDOWN(((('ASIG EXPERIENCIA'!E43)+(((EXPERTO2/44)*B446)*3)/15)+(EXPERTO2FIJO/44)*B446),0)</f>
        <v>371626</v>
      </c>
      <c r="G446" s="9">
        <f>ROUNDDOWN(((('ASIG EXPERIENCIA'!F43)+(((EXPERTO2/44)*B446)*4)/15)+(EXPERTO2FIJO/44)*B446),0)</f>
        <v>434508</v>
      </c>
      <c r="H446" s="9">
        <f>ROUNDDOWN(((('ASIG EXPERIENCIA'!G43)+(((EXPERTO2/44)*B446)*5)/15)+(EXPERTO2FIJO/44)*B446),0)</f>
        <v>497390</v>
      </c>
      <c r="I446" s="9">
        <f>ROUNDDOWN(((('ASIG EXPERIENCIA'!H43)+(((EXPERTO2/44)*B446)*6)/15)+(EXPERTO2FIJO/44)*B446),0)</f>
        <v>560271</v>
      </c>
      <c r="J446" s="9">
        <f>ROUNDDOWN(((('ASIG EXPERIENCIA'!I43)+(((EXPERTO2/44)*B446)*7)/15)+(EXPERTO2FIJO/44)*B446),0)</f>
        <v>623153</v>
      </c>
      <c r="K446" s="9">
        <f>ROUNDDOWN(((('ASIG EXPERIENCIA'!J43)+(((EXPERTO2/44)*B446)*8)/15)+(EXPERTO2FIJO/44)*B446),0)</f>
        <v>686035</v>
      </c>
      <c r="L446" s="9">
        <f>ROUNDDOWN(((('ASIG EXPERIENCIA'!K43)+(((EXPERTO2/44)*B446)*9)/15)+(EXPERTO2FIJO/44)*B446),0)</f>
        <v>748917</v>
      </c>
      <c r="M446" s="9">
        <f>ROUNDDOWN(((('ASIG EXPERIENCIA'!L43)+(((EXPERTO2/44)*B446)*10)/15)+(EXPERTO2FIJO/44)*B446),0)</f>
        <v>811798</v>
      </c>
      <c r="N446" s="9">
        <f>ROUNDDOWN(((('ASIG EXPERIENCIA'!M43)+(((EXPERTO2/44)*B446)*11)/15)+(EXPERTO2FIJO/44)*B446),0)</f>
        <v>874680</v>
      </c>
      <c r="O446" s="9">
        <f>ROUNDDOWN(((('ASIG EXPERIENCIA'!N43)+(((EXPERTO2/44)*B446)*12)/15)+(EXPERTO2FIJO/44)*B446),0)</f>
        <v>937562</v>
      </c>
      <c r="P446" s="9">
        <f>ROUNDDOWN(((('ASIG EXPERIENCIA'!O43)+(((EXPERTO2/44)*B446)*13)/15)+(EXPERTO2FIJO/44)*B446),0)</f>
        <v>1000444</v>
      </c>
      <c r="Q446" s="9">
        <f>ROUNDDOWN(((('ASIG EXPERIENCIA'!P43)+(((EXPERTO2/44)*B446)*14)/15)+(EXPERTO2FIJO/44)*B446),0)</f>
        <v>1063325</v>
      </c>
      <c r="R446" s="9">
        <f>ROUNDDOWN(((('ASIG EXPERIENCIA'!Q43)+(((EXPERTO2/44)*B446)*15)/15)+(EXPERTO2FIJO/44)*B446),0)</f>
        <v>1126208</v>
      </c>
    </row>
    <row r="447" spans="1:18" ht="17.45" customHeight="1" thickBot="1" x14ac:dyDescent="0.3">
      <c r="A447" s="11" t="s">
        <v>13</v>
      </c>
      <c r="B447" s="69">
        <v>41</v>
      </c>
      <c r="C447" s="92">
        <f>'RMN-BRP'!B43</f>
        <v>555024.17499999993</v>
      </c>
      <c r="D447" s="9">
        <f>ROUNDDOWN(((('ASIG EXPERIENCIA'!C44)+(((EXPERTO2/44)*B447)*1)/15)+(EXPERTO2FIJO/44)*B447),0)</f>
        <v>252009</v>
      </c>
      <c r="E447" s="9">
        <f>ROUNDDOWN(((('ASIG EXPERIENCIA'!D44)+(((EXPERTO2/44)*B447)*2)/15)+(EXPERTO2FIJO/44)*B447),0)</f>
        <v>316463</v>
      </c>
      <c r="F447" s="9">
        <f>ROUNDDOWN(((('ASIG EXPERIENCIA'!E44)+(((EXPERTO2/44)*B447)*3)/15)+(EXPERTO2FIJO/44)*B447),0)</f>
        <v>380917</v>
      </c>
      <c r="G447" s="9">
        <f>ROUNDDOWN(((('ASIG EXPERIENCIA'!F44)+(((EXPERTO2/44)*B447)*4)/15)+(EXPERTO2FIJO/44)*B447),0)</f>
        <v>445370</v>
      </c>
      <c r="H447" s="9">
        <f>ROUNDDOWN(((('ASIG EXPERIENCIA'!G44)+(((EXPERTO2/44)*B447)*5)/15)+(EXPERTO2FIJO/44)*B447),0)</f>
        <v>509825</v>
      </c>
      <c r="I447" s="9">
        <f>ROUNDDOWN(((('ASIG EXPERIENCIA'!H44)+(((EXPERTO2/44)*B447)*6)/15)+(EXPERTO2FIJO/44)*B447),0)</f>
        <v>574278</v>
      </c>
      <c r="J447" s="9">
        <f>ROUNDDOWN(((('ASIG EXPERIENCIA'!I44)+(((EXPERTO2/44)*B447)*7)/15)+(EXPERTO2FIJO/44)*B447),0)</f>
        <v>638732</v>
      </c>
      <c r="K447" s="9">
        <f>ROUNDDOWN(((('ASIG EXPERIENCIA'!J44)+(((EXPERTO2/44)*B447)*8)/15)+(EXPERTO2FIJO/44)*B447),0)</f>
        <v>703185</v>
      </c>
      <c r="L447" s="9">
        <f>ROUNDDOWN(((('ASIG EXPERIENCIA'!K44)+(((EXPERTO2/44)*B447)*9)/15)+(EXPERTO2FIJO/44)*B447),0)</f>
        <v>767640</v>
      </c>
      <c r="M447" s="9">
        <f>ROUNDDOWN(((('ASIG EXPERIENCIA'!L44)+(((EXPERTO2/44)*B447)*10)/15)+(EXPERTO2FIJO/44)*B447),0)</f>
        <v>832093</v>
      </c>
      <c r="N447" s="9">
        <f>ROUNDDOWN(((('ASIG EXPERIENCIA'!M44)+(((EXPERTO2/44)*B447)*11)/15)+(EXPERTO2FIJO/44)*B447),0)</f>
        <v>896547</v>
      </c>
      <c r="O447" s="9">
        <f>ROUNDDOWN(((('ASIG EXPERIENCIA'!N44)+(((EXPERTO2/44)*B447)*12)/15)+(EXPERTO2FIJO/44)*B447),0)</f>
        <v>961002</v>
      </c>
      <c r="P447" s="9">
        <f>ROUNDDOWN(((('ASIG EXPERIENCIA'!O44)+(((EXPERTO2/44)*B447)*13)/15)+(EXPERTO2FIJO/44)*B447),0)</f>
        <v>1025455</v>
      </c>
      <c r="Q447" s="9">
        <f>ROUNDDOWN(((('ASIG EXPERIENCIA'!P44)+(((EXPERTO2/44)*B447)*14)/15)+(EXPERTO2FIJO/44)*B447),0)</f>
        <v>1089909</v>
      </c>
      <c r="R447" s="9">
        <f>ROUNDDOWN(((('ASIG EXPERIENCIA'!Q44)+(((EXPERTO2/44)*B447)*15)/15)+(EXPERTO2FIJO/44)*B447),0)</f>
        <v>1154363</v>
      </c>
    </row>
    <row r="448" spans="1:18" ht="17.45" customHeight="1" thickBot="1" x14ac:dyDescent="0.3">
      <c r="A448" s="11" t="s">
        <v>13</v>
      </c>
      <c r="B448" s="69">
        <v>42</v>
      </c>
      <c r="C448" s="92">
        <f>'RMN-BRP'!B44</f>
        <v>568561.35</v>
      </c>
      <c r="D448" s="9">
        <f>ROUNDDOWN(((('ASIG EXPERIENCIA'!C45)+(((EXPERTO2/44)*B448)*1)/15)+(EXPERTO2FIJO/44)*B448),0)</f>
        <v>258156</v>
      </c>
      <c r="E448" s="9">
        <f>ROUNDDOWN(((('ASIG EXPERIENCIA'!D45)+(((EXPERTO2/44)*B448)*2)/15)+(EXPERTO2FIJO/44)*B448),0)</f>
        <v>324182</v>
      </c>
      <c r="F448" s="9">
        <f>ROUNDDOWN(((('ASIG EXPERIENCIA'!E45)+(((EXPERTO2/44)*B448)*3)/15)+(EXPERTO2FIJO/44)*B448),0)</f>
        <v>390207</v>
      </c>
      <c r="G448" s="9">
        <f>ROUNDDOWN(((('ASIG EXPERIENCIA'!F45)+(((EXPERTO2/44)*B448)*4)/15)+(EXPERTO2FIJO/44)*B448),0)</f>
        <v>456233</v>
      </c>
      <c r="H448" s="9">
        <f>ROUNDDOWN(((('ASIG EXPERIENCIA'!G45)+(((EXPERTO2/44)*B448)*5)/15)+(EXPERTO2FIJO/44)*B448),0)</f>
        <v>522259</v>
      </c>
      <c r="I448" s="9">
        <f>ROUNDDOWN(((('ASIG EXPERIENCIA'!H45)+(((EXPERTO2/44)*B448)*6)/15)+(EXPERTO2FIJO/44)*B448),0)</f>
        <v>588285</v>
      </c>
      <c r="J448" s="9">
        <f>ROUNDDOWN(((('ASIG EXPERIENCIA'!I45)+(((EXPERTO2/44)*B448)*7)/15)+(EXPERTO2FIJO/44)*B448),0)</f>
        <v>654310</v>
      </c>
      <c r="K448" s="9">
        <f>ROUNDDOWN(((('ASIG EXPERIENCIA'!J45)+(((EXPERTO2/44)*B448)*8)/15)+(EXPERTO2FIJO/44)*B448),0)</f>
        <v>720337</v>
      </c>
      <c r="L448" s="9">
        <f>ROUNDDOWN(((('ASIG EXPERIENCIA'!K45)+(((EXPERTO2/44)*B448)*9)/15)+(EXPERTO2FIJO/44)*B448),0)</f>
        <v>786363</v>
      </c>
      <c r="M448" s="9">
        <f>ROUNDDOWN(((('ASIG EXPERIENCIA'!L45)+(((EXPERTO2/44)*B448)*10)/15)+(EXPERTO2FIJO/44)*B448),0)</f>
        <v>852389</v>
      </c>
      <c r="N448" s="9">
        <f>ROUNDDOWN(((('ASIG EXPERIENCIA'!M45)+(((EXPERTO2/44)*B448)*11)/15)+(EXPERTO2FIJO/44)*B448),0)</f>
        <v>918415</v>
      </c>
      <c r="O448" s="9">
        <f>ROUNDDOWN(((('ASIG EXPERIENCIA'!N45)+(((EXPERTO2/44)*B448)*12)/15)+(EXPERTO2FIJO/44)*B448),0)</f>
        <v>984440</v>
      </c>
      <c r="P448" s="9">
        <f>ROUNDDOWN(((('ASIG EXPERIENCIA'!O45)+(((EXPERTO2/44)*B448)*13)/15)+(EXPERTO2FIJO/44)*B448),0)</f>
        <v>1050466</v>
      </c>
      <c r="Q448" s="9">
        <f>ROUNDDOWN(((('ASIG EXPERIENCIA'!P45)+(((EXPERTO2/44)*B448)*14)/15)+(EXPERTO2FIJO/44)*B448),0)</f>
        <v>1116492</v>
      </c>
      <c r="R448" s="9">
        <f>ROUNDDOWN(((('ASIG EXPERIENCIA'!Q45)+(((EXPERTO2/44)*B448)*15)/15)+(EXPERTO2FIJO/44)*B448),0)</f>
        <v>1182518</v>
      </c>
    </row>
    <row r="449" spans="1:18" ht="17.45" customHeight="1" thickBot="1" x14ac:dyDescent="0.3">
      <c r="A449" s="11" t="s">
        <v>13</v>
      </c>
      <c r="B449" s="69">
        <v>43</v>
      </c>
      <c r="C449" s="92">
        <f>'RMN-BRP'!B45</f>
        <v>582098.52500000002</v>
      </c>
      <c r="D449" s="9">
        <f>ROUNDDOWN(((('ASIG EXPERIENCIA'!C46)+(((EXPERTO2/44)*B449)*1)/15)+(EXPERTO2FIJO/44)*B449),0)</f>
        <v>264302</v>
      </c>
      <c r="E449" s="9">
        <f>ROUNDDOWN(((('ASIG EXPERIENCIA'!D46)+(((EXPERTO2/44)*B449)*2)/15)+(EXPERTO2FIJO/44)*B449),0)</f>
        <v>331900</v>
      </c>
      <c r="F449" s="9">
        <f>ROUNDDOWN(((('ASIG EXPERIENCIA'!E46)+(((EXPERTO2/44)*B449)*3)/15)+(EXPERTO2FIJO/44)*B449),0)</f>
        <v>399498</v>
      </c>
      <c r="G449" s="9">
        <f>ROUNDDOWN(((('ASIG EXPERIENCIA'!F46)+(((EXPERTO2/44)*B449)*4)/15)+(EXPERTO2FIJO/44)*B449),0)</f>
        <v>467096</v>
      </c>
      <c r="H449" s="9">
        <f>ROUNDDOWN(((('ASIG EXPERIENCIA'!G46)+(((EXPERTO2/44)*B449)*5)/15)+(EXPERTO2FIJO/44)*B449),0)</f>
        <v>534694</v>
      </c>
      <c r="I449" s="9">
        <f>ROUNDDOWN(((('ASIG EXPERIENCIA'!H46)+(((EXPERTO2/44)*B449)*6)/15)+(EXPERTO2FIJO/44)*B449),0)</f>
        <v>602292</v>
      </c>
      <c r="J449" s="9">
        <f>ROUNDDOWN(((('ASIG EXPERIENCIA'!I46)+(((EXPERTO2/44)*B449)*7)/15)+(EXPERTO2FIJO/44)*B449),0)</f>
        <v>669890</v>
      </c>
      <c r="K449" s="9">
        <f>ROUNDDOWN(((('ASIG EXPERIENCIA'!J46)+(((EXPERTO2/44)*B449)*8)/15)+(EXPERTO2FIJO/44)*B449),0)</f>
        <v>737488</v>
      </c>
      <c r="L449" s="9">
        <f>ROUNDDOWN(((('ASIG EXPERIENCIA'!K46)+(((EXPERTO2/44)*B449)*9)/15)+(EXPERTO2FIJO/44)*B449),0)</f>
        <v>805085</v>
      </c>
      <c r="M449" s="9">
        <f>ROUNDDOWN(((('ASIG EXPERIENCIA'!L46)+(((EXPERTO2/44)*B449)*10)/15)+(EXPERTO2FIJO/44)*B449),0)</f>
        <v>872683</v>
      </c>
      <c r="N449" s="9">
        <f>ROUNDDOWN(((('ASIG EXPERIENCIA'!M46)+(((EXPERTO2/44)*B449)*11)/15)+(EXPERTO2FIJO/44)*B449),0)</f>
        <v>940281</v>
      </c>
      <c r="O449" s="9">
        <f>ROUNDDOWN(((('ASIG EXPERIENCIA'!N46)+(((EXPERTO2/44)*B449)*12)/15)+(EXPERTO2FIJO/44)*B449),0)</f>
        <v>1007879</v>
      </c>
      <c r="P449" s="9">
        <f>ROUNDDOWN(((('ASIG EXPERIENCIA'!O46)+(((EXPERTO2/44)*B449)*13)/15)+(EXPERTO2FIJO/44)*B449),0)</f>
        <v>1075477</v>
      </c>
      <c r="Q449" s="9">
        <f>ROUNDDOWN(((('ASIG EXPERIENCIA'!P46)+(((EXPERTO2/44)*B449)*14)/15)+(EXPERTO2FIJO/44)*B449),0)</f>
        <v>1143075</v>
      </c>
      <c r="R449" s="9">
        <f>ROUNDDOWN(((('ASIG EXPERIENCIA'!Q46)+(((EXPERTO2/44)*B449)*15)/15)+(EXPERTO2FIJO/44)*B449),0)</f>
        <v>1210673</v>
      </c>
    </row>
    <row r="450" spans="1:18" ht="17.45" customHeight="1" thickBot="1" x14ac:dyDescent="0.3">
      <c r="A450" s="11" t="s">
        <v>13</v>
      </c>
      <c r="B450" s="73">
        <v>44</v>
      </c>
      <c r="C450" s="93">
        <f>'RMN-BRP'!B46</f>
        <v>595635.69999999995</v>
      </c>
      <c r="D450" s="9">
        <f>ROUNDDOWN(((('ASIG EXPERIENCIA'!C47)+(((EXPERTO2/44)*B450)*1)/15)+(EXPERTO2FIJO/44)*B450),0)</f>
        <v>270449</v>
      </c>
      <c r="E450" s="9">
        <f>ROUNDDOWN(((('ASIG EXPERIENCIA'!D47)+(((EXPERTO2/44)*B450)*2)/15)+(EXPERTO2FIJO/44)*B450),0)</f>
        <v>339619</v>
      </c>
      <c r="F450" s="9">
        <f>ROUNDDOWN(((('ASIG EXPERIENCIA'!E47)+(((EXPERTO2/44)*B450)*3)/15)+(EXPERTO2FIJO/44)*B450),0)</f>
        <v>408788</v>
      </c>
      <c r="G450" s="9">
        <f>ROUNDDOWN(((('ASIG EXPERIENCIA'!F47)+(((EXPERTO2/44)*B450)*4)/15)+(EXPERTO2FIJO/44)*B450),0)</f>
        <v>477959</v>
      </c>
      <c r="H450" s="9">
        <f>ROUNDDOWN(((('ASIG EXPERIENCIA'!G47)+(((EXPERTO2/44)*B450)*5)/15)+(EXPERTO2FIJO/44)*B450),0)</f>
        <v>547129</v>
      </c>
      <c r="I450" s="9">
        <f>ROUNDDOWN(((('ASIG EXPERIENCIA'!H47)+(((EXPERTO2/44)*B450)*6)/15)+(EXPERTO2FIJO/44)*B450),0)</f>
        <v>616298</v>
      </c>
      <c r="J450" s="9">
        <f>ROUNDDOWN(((('ASIG EXPERIENCIA'!I47)+(((EXPERTO2/44)*B450)*7)/15)+(EXPERTO2FIJO/44)*B450),0)</f>
        <v>685469</v>
      </c>
      <c r="K450" s="9">
        <f>ROUNDDOWN(((('ASIG EXPERIENCIA'!J47)+(((EXPERTO2/44)*B450)*8)/15)+(EXPERTO2FIJO/44)*B450),0)</f>
        <v>754639</v>
      </c>
      <c r="L450" s="9">
        <f>ROUNDDOWN(((('ASIG EXPERIENCIA'!K47)+(((EXPERTO2/44)*B450)*9)/15)+(EXPERTO2FIJO/44)*B450),0)</f>
        <v>823808</v>
      </c>
      <c r="M450" s="9">
        <f>ROUNDDOWN(((('ASIG EXPERIENCIA'!L47)+(((EXPERTO2/44)*B450)*10)/15)+(EXPERTO2FIJO/44)*B450),0)</f>
        <v>892979</v>
      </c>
      <c r="N450" s="9">
        <f>ROUNDDOWN(((('ASIG EXPERIENCIA'!M47)+(((EXPERTO2/44)*B450)*11)/15)+(EXPERTO2FIJO/44)*B450),0)</f>
        <v>962149</v>
      </c>
      <c r="O450" s="9">
        <f>ROUNDDOWN(((('ASIG EXPERIENCIA'!N47)+(((EXPERTO2/44)*B450)*12)/15)+(EXPERTO2FIJO/44)*B450),0)</f>
        <v>1031318</v>
      </c>
      <c r="P450" s="9">
        <f>ROUNDDOWN(((('ASIG EXPERIENCIA'!O47)+(((EXPERTO2/44)*B450)*13)/15)+(EXPERTO2FIJO/44)*B450),0)</f>
        <v>1100488</v>
      </c>
      <c r="Q450" s="9">
        <f>ROUNDDOWN(((('ASIG EXPERIENCIA'!P47)+(((EXPERTO2/44)*B450)*14)/15)+(EXPERTO2FIJO/44)*B450),0)</f>
        <v>1169659</v>
      </c>
      <c r="R450" s="9">
        <f>ROUNDDOWN(((('ASIG EXPERIENCIA'!Q47)+(((EXPERTO2/44)*B450)*15)/15)+(EXPERTO2FIJO/44)*B450),0)</f>
        <v>1238828</v>
      </c>
    </row>
    <row r="453" spans="1:18" ht="15.75" thickBot="1" x14ac:dyDescent="0.3"/>
    <row r="454" spans="1:18" ht="16.5" thickBot="1" x14ac:dyDescent="0.3">
      <c r="B454" s="5"/>
      <c r="C454" s="5"/>
      <c r="D454" s="146" t="s">
        <v>76</v>
      </c>
      <c r="E454" s="147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</row>
    <row r="455" spans="1:18" ht="15.75" thickBot="1" x14ac:dyDescent="0.3">
      <c r="B455" s="5"/>
      <c r="C455" s="5"/>
      <c r="D455" s="141" t="s">
        <v>5</v>
      </c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3"/>
    </row>
    <row r="456" spans="1:18" ht="17.45" customHeight="1" thickBot="1" x14ac:dyDescent="0.3">
      <c r="A456" s="26" t="s">
        <v>6</v>
      </c>
      <c r="B456" s="144" t="s">
        <v>0</v>
      </c>
      <c r="C456" s="145"/>
      <c r="D456" s="17">
        <v>1</v>
      </c>
      <c r="E456" s="18">
        <v>2</v>
      </c>
      <c r="F456" s="19">
        <v>3</v>
      </c>
      <c r="G456" s="19">
        <v>4</v>
      </c>
      <c r="H456" s="19">
        <v>5</v>
      </c>
      <c r="I456" s="19">
        <v>6</v>
      </c>
      <c r="J456" s="19">
        <v>7</v>
      </c>
      <c r="K456" s="19">
        <v>8</v>
      </c>
      <c r="L456" s="19">
        <v>9</v>
      </c>
      <c r="M456" s="19">
        <v>10</v>
      </c>
      <c r="N456" s="19">
        <v>11</v>
      </c>
      <c r="O456" s="19">
        <v>12</v>
      </c>
      <c r="P456" s="19">
        <v>13</v>
      </c>
      <c r="Q456" s="19">
        <v>14</v>
      </c>
      <c r="R456" s="20">
        <v>15</v>
      </c>
    </row>
    <row r="457" spans="1:18" ht="17.45" customHeight="1" thickBot="1" x14ac:dyDescent="0.3">
      <c r="A457" s="11" t="s">
        <v>13</v>
      </c>
      <c r="B457" s="11">
        <v>1</v>
      </c>
      <c r="C457" s="12">
        <f>'RMN-BRP'!E3</f>
        <v>14243.4</v>
      </c>
      <c r="D457" s="9">
        <f>ROUNDDOWN(((('ASIG EXPERIENCIA'!C57)+(((EXPERTO2/44)*B457)*1)/15)+(EXPERTO2FIJO/44)*B457),0)</f>
        <v>6170</v>
      </c>
      <c r="E457" s="9">
        <f>ROUNDDOWN(((('ASIG EXPERIENCIA'!D57)+(((EXPERTO2/44)*B457)*2)/15)+(EXPERTO2FIJO/44)*B457),0)</f>
        <v>7765</v>
      </c>
      <c r="F457" s="9">
        <f>ROUNDDOWN(((('ASIG EXPERIENCIA'!E57)+(((EXPERTO2/44)*B457)*3)/15)+(EXPERTO2FIJO/44)*B457),0)</f>
        <v>9361</v>
      </c>
      <c r="G457" s="9">
        <f>ROUNDDOWN(((('ASIG EXPERIENCIA'!F57)+(((EXPERTO2/44)*B457)*4)/15)+(EXPERTO2FIJO/44)*B457),0)</f>
        <v>10956</v>
      </c>
      <c r="H457" s="9">
        <f>ROUNDDOWN(((('ASIG EXPERIENCIA'!G57)+(((EXPERTO2/44)*B457)*5)/15)+(EXPERTO2FIJO/44)*B457),0)</f>
        <v>12552</v>
      </c>
      <c r="I457" s="9">
        <f>ROUNDDOWN(((('ASIG EXPERIENCIA'!H57)+(((EXPERTO2/44)*B457)*6)/15)+(EXPERTO2FIJO/44)*B457),0)</f>
        <v>14147</v>
      </c>
      <c r="J457" s="9">
        <f>ROUNDDOWN(((('ASIG EXPERIENCIA'!I57)+(((EXPERTO2/44)*B457)*7)/15)+(EXPERTO2FIJO/44)*B457),0)</f>
        <v>15743</v>
      </c>
      <c r="K457" s="9">
        <f>ROUNDDOWN(((('ASIG EXPERIENCIA'!J57)+(((EXPERTO2/44)*B457)*8)/15)+(EXPERTO2FIJO/44)*B457),0)</f>
        <v>17338</v>
      </c>
      <c r="L457" s="9">
        <f>ROUNDDOWN(((('ASIG EXPERIENCIA'!K57)+(((EXPERTO2/44)*B457)*9)/15)+(EXPERTO2FIJO/44)*B457),0)</f>
        <v>18934</v>
      </c>
      <c r="M457" s="9">
        <f>ROUNDDOWN(((('ASIG EXPERIENCIA'!L57)+(((EXPERTO2/44)*B457)*10)/15)+(EXPERTO2FIJO/44)*B457),0)</f>
        <v>20530</v>
      </c>
      <c r="N457" s="9">
        <f>ROUNDDOWN(((('ASIG EXPERIENCIA'!M57)+(((EXPERTO2/44)*B457)*11)/15)+(EXPERTO2FIJO/44)*B457),0)</f>
        <v>22125</v>
      </c>
      <c r="O457" s="9">
        <f>ROUNDDOWN(((('ASIG EXPERIENCIA'!N57)+(((EXPERTO2/44)*B457)*12)/15)+(EXPERTO2FIJO/44)*B457),0)</f>
        <v>23720</v>
      </c>
      <c r="P457" s="9">
        <f>ROUNDDOWN(((('ASIG EXPERIENCIA'!O57)+(((EXPERTO2/44)*B457)*13)/15)+(EXPERTO2FIJO/44)*B457),0)</f>
        <v>25317</v>
      </c>
      <c r="Q457" s="9">
        <f>ROUNDDOWN(((('ASIG EXPERIENCIA'!P57)+(((EXPERTO2/44)*B457)*15)/15)+(EXPERTO2FIJO/44)*B457),0)</f>
        <v>28033</v>
      </c>
      <c r="R457" s="9">
        <f>ROUNDDOWN(((('ASIG EXPERIENCIA'!Q57)+(((EXPERTO2/44)*B457)*15)/15)+(EXPERTO2FIJO/44)*B457),0)</f>
        <v>28507</v>
      </c>
    </row>
    <row r="458" spans="1:18" ht="17.45" customHeight="1" thickBot="1" x14ac:dyDescent="0.3">
      <c r="A458" s="11" t="s">
        <v>13</v>
      </c>
      <c r="B458" s="13">
        <v>2</v>
      </c>
      <c r="C458" s="14">
        <f>'RMN-BRP'!E4</f>
        <v>28486.799999999999</v>
      </c>
      <c r="D458" s="9">
        <f>ROUNDDOWN(((('ASIG EXPERIENCIA'!C58)+(((EXPERTO2/44)*B458)*1)/15)+(EXPERTO2FIJO/44)*B458),0)</f>
        <v>12340</v>
      </c>
      <c r="E458" s="9">
        <f>ROUNDDOWN(((('ASIG EXPERIENCIA'!D58)+(((EXPERTO2/44)*B458)*2)/15)+(EXPERTO2FIJO/44)*B458),0)</f>
        <v>15531</v>
      </c>
      <c r="F458" s="9">
        <f>ROUNDDOWN(((('ASIG EXPERIENCIA'!E58)+(((EXPERTO2/44)*B458)*3)/15)+(EXPERTO2FIJO/44)*B458),0)</f>
        <v>18723</v>
      </c>
      <c r="G458" s="9">
        <f>ROUNDDOWN(((('ASIG EXPERIENCIA'!F58)+(((EXPERTO2/44)*B458)*4)/15)+(EXPERTO2FIJO/44)*B458),0)</f>
        <v>21913</v>
      </c>
      <c r="H458" s="9">
        <f>ROUNDDOWN(((('ASIG EXPERIENCIA'!G58)+(((EXPERTO2/44)*B458)*5)/15)+(EXPERTO2FIJO/44)*B458),0)</f>
        <v>25105</v>
      </c>
      <c r="I458" s="9">
        <f>ROUNDDOWN(((('ASIG EXPERIENCIA'!H58)+(((EXPERTO2/44)*B458)*6)/15)+(EXPERTO2FIJO/44)*B458),0)</f>
        <v>28295</v>
      </c>
      <c r="J458" s="9">
        <f>ROUNDDOWN(((('ASIG EXPERIENCIA'!I58)+(((EXPERTO2/44)*B458)*7)/15)+(EXPERTO2FIJO/44)*B458),0)</f>
        <v>31487</v>
      </c>
      <c r="K458" s="9">
        <f>ROUNDDOWN(((('ASIG EXPERIENCIA'!J58)+(((EXPERTO2/44)*B458)*8)/15)+(EXPERTO2FIJO/44)*B458),0)</f>
        <v>34678</v>
      </c>
      <c r="L458" s="9">
        <f>ROUNDDOWN(((('ASIG EXPERIENCIA'!K58)+(((EXPERTO2/44)*B458)*9)/15)+(EXPERTO2FIJO/44)*B458),0)</f>
        <v>37869</v>
      </c>
      <c r="M458" s="9">
        <f>ROUNDDOWN(((('ASIG EXPERIENCIA'!L58)+(((EXPERTO2/44)*B458)*10)/15)+(EXPERTO2FIJO/44)*B458),0)</f>
        <v>41060</v>
      </c>
      <c r="N458" s="9">
        <f>ROUNDDOWN(((('ASIG EXPERIENCIA'!M58)+(((EXPERTO2/44)*B458)*11)/15)+(EXPERTO2FIJO/44)*B458),0)</f>
        <v>44251</v>
      </c>
      <c r="O458" s="9">
        <f>ROUNDDOWN(((('ASIG EXPERIENCIA'!N58)+(((EXPERTO2/44)*B458)*12)/15)+(EXPERTO2FIJO/44)*B458),0)</f>
        <v>47442</v>
      </c>
      <c r="P458" s="9">
        <f>ROUNDDOWN(((('ASIG EXPERIENCIA'!O58)+(((EXPERTO2/44)*B458)*13)/15)+(EXPERTO2FIJO/44)*B458),0)</f>
        <v>50634</v>
      </c>
      <c r="Q458" s="9">
        <f>ROUNDDOWN(((('ASIG EXPERIENCIA'!P58)+(((EXPERTO2/44)*B458)*15)/15)+(EXPERTO2FIJO/44)*B458),0)</f>
        <v>56067</v>
      </c>
      <c r="R458" s="9">
        <f>ROUNDDOWN(((('ASIG EXPERIENCIA'!Q58)+(((EXPERTO2/44)*B458)*15)/15)+(EXPERTO2FIJO/44)*B458),0)</f>
        <v>57016</v>
      </c>
    </row>
    <row r="459" spans="1:18" ht="17.45" customHeight="1" thickBot="1" x14ac:dyDescent="0.3">
      <c r="A459" s="11" t="s">
        <v>13</v>
      </c>
      <c r="B459" s="13">
        <v>3</v>
      </c>
      <c r="C459" s="14">
        <f>'RMN-BRP'!E5</f>
        <v>42730.2</v>
      </c>
      <c r="D459" s="9">
        <f>ROUNDDOWN(((('ASIG EXPERIENCIA'!C59)+(((EXPERTO2/44)*B459)*1)/15)+(EXPERTO2FIJO/44)*B459),0)</f>
        <v>18511</v>
      </c>
      <c r="E459" s="9">
        <f>ROUNDDOWN(((('ASIG EXPERIENCIA'!D59)+(((EXPERTO2/44)*B459)*2)/15)+(EXPERTO2FIJO/44)*B459),0)</f>
        <v>23297</v>
      </c>
      <c r="F459" s="9">
        <f>ROUNDDOWN(((('ASIG EXPERIENCIA'!E59)+(((EXPERTO2/44)*B459)*3)/15)+(EXPERTO2FIJO/44)*B459),0)</f>
        <v>28084</v>
      </c>
      <c r="G459" s="9">
        <f>ROUNDDOWN(((('ASIG EXPERIENCIA'!F59)+(((EXPERTO2/44)*B459)*4)/15)+(EXPERTO2FIJO/44)*B459),0)</f>
        <v>32871</v>
      </c>
      <c r="H459" s="9">
        <f>ROUNDDOWN(((('ASIG EXPERIENCIA'!G59)+(((EXPERTO2/44)*B459)*5)/15)+(EXPERTO2FIJO/44)*B459),0)</f>
        <v>37657</v>
      </c>
      <c r="I459" s="9">
        <f>ROUNDDOWN(((('ASIG EXPERIENCIA'!H59)+(((EXPERTO2/44)*B459)*6)/15)+(EXPERTO2FIJO/44)*B459),0)</f>
        <v>42443</v>
      </c>
      <c r="J459" s="9">
        <f>ROUNDDOWN(((('ASIG EXPERIENCIA'!I59)+(((EXPERTO2/44)*B459)*7)/15)+(EXPERTO2FIJO/44)*B459),0)</f>
        <v>47230</v>
      </c>
      <c r="K459" s="9">
        <f>ROUNDDOWN(((('ASIG EXPERIENCIA'!J59)+(((EXPERTO2/44)*B459)*8)/15)+(EXPERTO2FIJO/44)*B459),0)</f>
        <v>52017</v>
      </c>
      <c r="L459" s="9">
        <f>ROUNDDOWN(((('ASIG EXPERIENCIA'!K59)+(((EXPERTO2/44)*B459)*9)/15)+(EXPERTO2FIJO/44)*B459),0)</f>
        <v>56804</v>
      </c>
      <c r="M459" s="9">
        <f>ROUNDDOWN(((('ASIG EXPERIENCIA'!L59)+(((EXPERTO2/44)*B459)*10)/15)+(EXPERTO2FIJO/44)*B459),0)</f>
        <v>61591</v>
      </c>
      <c r="N459" s="9">
        <f>ROUNDDOWN(((('ASIG EXPERIENCIA'!M59)+(((EXPERTO2/44)*B459)*11)/15)+(EXPERTO2FIJO/44)*B459),0)</f>
        <v>66377</v>
      </c>
      <c r="O459" s="9">
        <f>ROUNDDOWN(((('ASIG EXPERIENCIA'!N59)+(((EXPERTO2/44)*B459)*12)/15)+(EXPERTO2FIJO/44)*B459),0)</f>
        <v>71164</v>
      </c>
      <c r="P459" s="9">
        <f>ROUNDDOWN(((('ASIG EXPERIENCIA'!O59)+(((EXPERTO2/44)*B459)*13)/15)+(EXPERTO2FIJO/44)*B459),0)</f>
        <v>75951</v>
      </c>
      <c r="Q459" s="9">
        <f>ROUNDDOWN(((('ASIG EXPERIENCIA'!P59)+(((EXPERTO2/44)*B459)*15)/15)+(EXPERTO2FIJO/44)*B459),0)</f>
        <v>84101</v>
      </c>
      <c r="R459" s="9">
        <f>ROUNDDOWN(((('ASIG EXPERIENCIA'!Q59)+(((EXPERTO2/44)*B459)*15)/15)+(EXPERTO2FIJO/44)*B459),0)</f>
        <v>85524</v>
      </c>
    </row>
    <row r="460" spans="1:18" ht="17.45" customHeight="1" thickBot="1" x14ac:dyDescent="0.3">
      <c r="A460" s="11" t="s">
        <v>13</v>
      </c>
      <c r="B460" s="13">
        <v>4</v>
      </c>
      <c r="C460" s="14">
        <f>'RMN-BRP'!E6</f>
        <v>56973.599999999999</v>
      </c>
      <c r="D460" s="9">
        <f>ROUNDDOWN(((('ASIG EXPERIENCIA'!C60)+(((EXPERTO2/44)*B460)*1)/15)+(EXPERTO2FIJO/44)*B460),0)</f>
        <v>24681</v>
      </c>
      <c r="E460" s="9">
        <f>ROUNDDOWN(((('ASIG EXPERIENCIA'!D60)+(((EXPERTO2/44)*B460)*2)/15)+(EXPERTO2FIJO/44)*B460),0)</f>
        <v>31063</v>
      </c>
      <c r="F460" s="9">
        <f>ROUNDDOWN(((('ASIG EXPERIENCIA'!E60)+(((EXPERTO2/44)*B460)*3)/15)+(EXPERTO2FIJO/44)*B460),0)</f>
        <v>37446</v>
      </c>
      <c r="G460" s="9">
        <f>ROUNDDOWN(((('ASIG EXPERIENCIA'!F60)+(((EXPERTO2/44)*B460)*4)/15)+(EXPERTO2FIJO/44)*B460),0)</f>
        <v>43828</v>
      </c>
      <c r="H460" s="9">
        <f>ROUNDDOWN(((('ASIG EXPERIENCIA'!G60)+(((EXPERTO2/44)*B460)*5)/15)+(EXPERTO2FIJO/44)*B460),0)</f>
        <v>50210</v>
      </c>
      <c r="I460" s="9">
        <f>ROUNDDOWN(((('ASIG EXPERIENCIA'!H60)+(((EXPERTO2/44)*B460)*6)/15)+(EXPERTO2FIJO/44)*B460),0)</f>
        <v>56592</v>
      </c>
      <c r="J460" s="9">
        <f>ROUNDDOWN(((('ASIG EXPERIENCIA'!I60)+(((EXPERTO2/44)*B460)*7)/15)+(EXPERTO2FIJO/44)*B460),0)</f>
        <v>62975</v>
      </c>
      <c r="K460" s="9">
        <f>ROUNDDOWN(((('ASIG EXPERIENCIA'!J60)+(((EXPERTO2/44)*B460)*8)/15)+(EXPERTO2FIJO/44)*B460),0)</f>
        <v>69357</v>
      </c>
      <c r="L460" s="9">
        <f>ROUNDDOWN(((('ASIG EXPERIENCIA'!K60)+(((EXPERTO2/44)*B460)*9)/15)+(EXPERTO2FIJO/44)*B460),0)</f>
        <v>75739</v>
      </c>
      <c r="M460" s="9">
        <f>ROUNDDOWN(((('ASIG EXPERIENCIA'!L60)+(((EXPERTO2/44)*B460)*10)/15)+(EXPERTO2FIJO/44)*B460),0)</f>
        <v>82121</v>
      </c>
      <c r="N460" s="9">
        <f>ROUNDDOWN(((('ASIG EXPERIENCIA'!M60)+(((EXPERTO2/44)*B460)*11)/15)+(EXPERTO2FIJO/44)*B460),0)</f>
        <v>88503</v>
      </c>
      <c r="O460" s="9">
        <f>ROUNDDOWN(((('ASIG EXPERIENCIA'!N60)+(((EXPERTO2/44)*B460)*12)/15)+(EXPERTO2FIJO/44)*B460),0)</f>
        <v>94886</v>
      </c>
      <c r="P460" s="9">
        <f>ROUNDDOWN(((('ASIG EXPERIENCIA'!O60)+(((EXPERTO2/44)*B460)*13)/15)+(EXPERTO2FIJO/44)*B460),0)</f>
        <v>101268</v>
      </c>
      <c r="Q460" s="9">
        <f>ROUNDDOWN(((('ASIG EXPERIENCIA'!P60)+(((EXPERTO2/44)*B460)*15)/15)+(EXPERTO2FIJO/44)*B460),0)</f>
        <v>112135</v>
      </c>
      <c r="R460" s="9">
        <f>ROUNDDOWN(((('ASIG EXPERIENCIA'!Q60)+(((EXPERTO2/44)*B460)*15)/15)+(EXPERTO2FIJO/44)*B460),0)</f>
        <v>114032</v>
      </c>
    </row>
    <row r="461" spans="1:18" ht="17.45" customHeight="1" thickBot="1" x14ac:dyDescent="0.3">
      <c r="A461" s="11" t="s">
        <v>13</v>
      </c>
      <c r="B461" s="13">
        <v>5</v>
      </c>
      <c r="C461" s="14">
        <f>'RMN-BRP'!E7</f>
        <v>71217</v>
      </c>
      <c r="D461" s="9">
        <f>ROUNDDOWN(((('ASIG EXPERIENCIA'!C61)+(((EXPERTO2/44)*B461)*1)/15)+(EXPERTO2FIJO/44)*B461),0)</f>
        <v>30852</v>
      </c>
      <c r="E461" s="9">
        <f>ROUNDDOWN(((('ASIG EXPERIENCIA'!D61)+(((EXPERTO2/44)*B461)*2)/15)+(EXPERTO2FIJO/44)*B461),0)</f>
        <v>38829</v>
      </c>
      <c r="F461" s="9">
        <f>ROUNDDOWN(((('ASIG EXPERIENCIA'!E61)+(((EXPERTO2/44)*B461)*3)/15)+(EXPERTO2FIJO/44)*B461),0)</f>
        <v>46807</v>
      </c>
      <c r="G461" s="9">
        <f>ROUNDDOWN(((('ASIG EXPERIENCIA'!F61)+(((EXPERTO2/44)*B461)*4)/15)+(EXPERTO2FIJO/44)*B461),0)</f>
        <v>54785</v>
      </c>
      <c r="H461" s="9">
        <f>ROUNDDOWN(((('ASIG EXPERIENCIA'!G61)+(((EXPERTO2/44)*B461)*5)/15)+(EXPERTO2FIJO/44)*B461),0)</f>
        <v>62763</v>
      </c>
      <c r="I461" s="9">
        <f>ROUNDDOWN(((('ASIG EXPERIENCIA'!H61)+(((EXPERTO2/44)*B461)*6)/15)+(EXPERTO2FIJO/44)*B461),0)</f>
        <v>70740</v>
      </c>
      <c r="J461" s="9">
        <f>ROUNDDOWN(((('ASIG EXPERIENCIA'!I61)+(((EXPERTO2/44)*B461)*7)/15)+(EXPERTO2FIJO/44)*B461),0)</f>
        <v>78718</v>
      </c>
      <c r="K461" s="9">
        <f>ROUNDDOWN(((('ASIG EXPERIENCIA'!J61)+(((EXPERTO2/44)*B461)*8)/15)+(EXPERTO2FIJO/44)*B461),0)</f>
        <v>86696</v>
      </c>
      <c r="L461" s="9">
        <f>ROUNDDOWN(((('ASIG EXPERIENCIA'!K61)+(((EXPERTO2/44)*B461)*9)/15)+(EXPERTO2FIJO/44)*B461),0)</f>
        <v>94674</v>
      </c>
      <c r="M461" s="9">
        <f>ROUNDDOWN(((('ASIG EXPERIENCIA'!L61)+(((EXPERTO2/44)*B461)*10)/15)+(EXPERTO2FIJO/44)*B461),0)</f>
        <v>102651</v>
      </c>
      <c r="N461" s="9">
        <f>ROUNDDOWN(((('ASIG EXPERIENCIA'!M61)+(((EXPERTO2/44)*B461)*11)/15)+(EXPERTO2FIJO/44)*B461),0)</f>
        <v>110629</v>
      </c>
      <c r="O461" s="9">
        <f>ROUNDDOWN(((('ASIG EXPERIENCIA'!N61)+(((EXPERTO2/44)*B461)*12)/15)+(EXPERTO2FIJO/44)*B461),0)</f>
        <v>118607</v>
      </c>
      <c r="P461" s="9">
        <f>ROUNDDOWN(((('ASIG EXPERIENCIA'!O61)+(((EXPERTO2/44)*B461)*13)/15)+(EXPERTO2FIJO/44)*B461),0)</f>
        <v>126585</v>
      </c>
      <c r="Q461" s="9">
        <f>ROUNDDOWN(((('ASIG EXPERIENCIA'!P61)+(((EXPERTO2/44)*B461)*15)/15)+(EXPERTO2FIJO/44)*B461),0)</f>
        <v>140169</v>
      </c>
      <c r="R461" s="9">
        <f>ROUNDDOWN(((('ASIG EXPERIENCIA'!Q61)+(((EXPERTO2/44)*B461)*15)/15)+(EXPERTO2FIJO/44)*B461),0)</f>
        <v>142541</v>
      </c>
    </row>
    <row r="462" spans="1:18" ht="17.45" customHeight="1" thickBot="1" x14ac:dyDescent="0.3">
      <c r="A462" s="11" t="s">
        <v>13</v>
      </c>
      <c r="B462" s="13">
        <v>6</v>
      </c>
      <c r="C462" s="14">
        <f>'RMN-BRP'!E8</f>
        <v>85460.4</v>
      </c>
      <c r="D462" s="9">
        <f>ROUNDDOWN(((('ASIG EXPERIENCIA'!C62)+(((EXPERTO2/44)*B462)*1)/15)+(EXPERTO2FIJO/44)*B462),0)</f>
        <v>37022</v>
      </c>
      <c r="E462" s="9">
        <f>ROUNDDOWN(((('ASIG EXPERIENCIA'!D62)+(((EXPERTO2/44)*B462)*2)/15)+(EXPERTO2FIJO/44)*B462),0)</f>
        <v>46595</v>
      </c>
      <c r="F462" s="9">
        <f>ROUNDDOWN(((('ASIG EXPERIENCIA'!E62)+(((EXPERTO2/44)*B462)*3)/15)+(EXPERTO2FIJO/44)*B462),0)</f>
        <v>56169</v>
      </c>
      <c r="G462" s="9">
        <f>ROUNDDOWN(((('ASIG EXPERIENCIA'!F62)+(((EXPERTO2/44)*B462)*4)/15)+(EXPERTO2FIJO/44)*B462),0)</f>
        <v>65742</v>
      </c>
      <c r="H462" s="9">
        <f>ROUNDDOWN(((('ASIG EXPERIENCIA'!G62)+(((EXPERTO2/44)*B462)*5)/15)+(EXPERTO2FIJO/44)*B462),0)</f>
        <v>75315</v>
      </c>
      <c r="I462" s="9">
        <f>ROUNDDOWN(((('ASIG EXPERIENCIA'!H62)+(((EXPERTO2/44)*B462)*6)/15)+(EXPERTO2FIJO/44)*B462),0)</f>
        <v>84888</v>
      </c>
      <c r="J462" s="9">
        <f>ROUNDDOWN(((('ASIG EXPERIENCIA'!I62)+(((EXPERTO2/44)*B462)*7)/15)+(EXPERTO2FIJO/44)*B462),0)</f>
        <v>94462</v>
      </c>
      <c r="K462" s="9">
        <f>ROUNDDOWN(((('ASIG EXPERIENCIA'!J62)+(((EXPERTO2/44)*B462)*8)/15)+(EXPERTO2FIJO/44)*B462),0)</f>
        <v>104035</v>
      </c>
      <c r="L462" s="9">
        <f>ROUNDDOWN(((('ASIG EXPERIENCIA'!K62)+(((EXPERTO2/44)*B462)*9)/15)+(EXPERTO2FIJO/44)*B462),0)</f>
        <v>113609</v>
      </c>
      <c r="M462" s="9">
        <f>ROUNDDOWN(((('ASIG EXPERIENCIA'!L62)+(((EXPERTO2/44)*B462)*10)/15)+(EXPERTO2FIJO/44)*B462),0)</f>
        <v>123183</v>
      </c>
      <c r="N462" s="9">
        <f>ROUNDDOWN(((('ASIG EXPERIENCIA'!M62)+(((EXPERTO2/44)*B462)*11)/15)+(EXPERTO2FIJO/44)*B462),0)</f>
        <v>132755</v>
      </c>
      <c r="O462" s="9">
        <f>ROUNDDOWN(((('ASIG EXPERIENCIA'!N62)+(((EXPERTO2/44)*B462)*12)/15)+(EXPERTO2FIJO/44)*B462),0)</f>
        <v>142329</v>
      </c>
      <c r="P462" s="9">
        <f>ROUNDDOWN(((('ASIG EXPERIENCIA'!O62)+(((EXPERTO2/44)*B462)*13)/15)+(EXPERTO2FIJO/44)*B462),0)</f>
        <v>151902</v>
      </c>
      <c r="Q462" s="9">
        <f>ROUNDDOWN(((('ASIG EXPERIENCIA'!P62)+(((EXPERTO2/44)*B462)*15)/15)+(EXPERTO2FIJO/44)*B462),0)</f>
        <v>168203</v>
      </c>
      <c r="R462" s="9">
        <f>ROUNDDOWN(((('ASIG EXPERIENCIA'!Q62)+(((EXPERTO2/44)*B462)*15)/15)+(EXPERTO2FIJO/44)*B462),0)</f>
        <v>171049</v>
      </c>
    </row>
    <row r="463" spans="1:18" ht="17.45" customHeight="1" thickBot="1" x14ac:dyDescent="0.3">
      <c r="A463" s="11" t="s">
        <v>13</v>
      </c>
      <c r="B463" s="13">
        <v>7</v>
      </c>
      <c r="C463" s="14">
        <f>'RMN-BRP'!E9</f>
        <v>99703.8</v>
      </c>
      <c r="D463" s="9">
        <f>ROUNDDOWN(((('ASIG EXPERIENCIA'!C63)+(((EXPERTO2/44)*B463)*1)/15)+(EXPERTO2FIJO/44)*B463),0)</f>
        <v>43192</v>
      </c>
      <c r="E463" s="9">
        <f>ROUNDDOWN(((('ASIG EXPERIENCIA'!D63)+(((EXPERTO2/44)*B463)*2)/15)+(EXPERTO2FIJO/44)*B463),0)</f>
        <v>54362</v>
      </c>
      <c r="F463" s="9">
        <f>ROUNDDOWN(((('ASIG EXPERIENCIA'!E63)+(((EXPERTO2/44)*B463)*3)/15)+(EXPERTO2FIJO/44)*B463),0)</f>
        <v>65530</v>
      </c>
      <c r="G463" s="9">
        <f>ROUNDDOWN(((('ASIG EXPERIENCIA'!F63)+(((EXPERTO2/44)*B463)*4)/15)+(EXPERTO2FIJO/44)*B463),0)</f>
        <v>76699</v>
      </c>
      <c r="H463" s="9">
        <f>ROUNDDOWN(((('ASIG EXPERIENCIA'!G63)+(((EXPERTO2/44)*B463)*5)/15)+(EXPERTO2FIJO/44)*B463),0)</f>
        <v>87868</v>
      </c>
      <c r="I463" s="9">
        <f>ROUNDDOWN(((('ASIG EXPERIENCIA'!H63)+(((EXPERTO2/44)*B463)*6)/15)+(EXPERTO2FIJO/44)*B463),0)</f>
        <v>99037</v>
      </c>
      <c r="J463" s="9">
        <f>ROUNDDOWN(((('ASIG EXPERIENCIA'!I63)+(((EXPERTO2/44)*B463)*7)/15)+(EXPERTO2FIJO/44)*B463),0)</f>
        <v>110205</v>
      </c>
      <c r="K463" s="9">
        <f>ROUNDDOWN(((('ASIG EXPERIENCIA'!J63)+(((EXPERTO2/44)*B463)*8)/15)+(EXPERTO2FIJO/44)*B463),0)</f>
        <v>121374</v>
      </c>
      <c r="L463" s="9">
        <f>ROUNDDOWN(((('ASIG EXPERIENCIA'!K63)+(((EXPERTO2/44)*B463)*9)/15)+(EXPERTO2FIJO/44)*B463),0)</f>
        <v>132544</v>
      </c>
      <c r="M463" s="9">
        <f>ROUNDDOWN(((('ASIG EXPERIENCIA'!L63)+(((EXPERTO2/44)*B463)*10)/15)+(EXPERTO2FIJO/44)*B463),0)</f>
        <v>143713</v>
      </c>
      <c r="N463" s="9">
        <f>ROUNDDOWN(((('ASIG EXPERIENCIA'!M63)+(((EXPERTO2/44)*B463)*11)/15)+(EXPERTO2FIJO/44)*B463),0)</f>
        <v>154882</v>
      </c>
      <c r="O463" s="9">
        <f>ROUNDDOWN(((('ASIG EXPERIENCIA'!N63)+(((EXPERTO2/44)*B463)*12)/15)+(EXPERTO2FIJO/44)*B463),0)</f>
        <v>166050</v>
      </c>
      <c r="P463" s="9">
        <f>ROUNDDOWN(((('ASIG EXPERIENCIA'!O63)+(((EXPERTO2/44)*B463)*13)/15)+(EXPERTO2FIJO/44)*B463),0)</f>
        <v>177219</v>
      </c>
      <c r="Q463" s="9">
        <f>ROUNDDOWN(((('ASIG EXPERIENCIA'!P63)+(((EXPERTO2/44)*B463)*15)/15)+(EXPERTO2FIJO/44)*B463),0)</f>
        <v>196237</v>
      </c>
      <c r="R463" s="9">
        <f>ROUNDDOWN(((('ASIG EXPERIENCIA'!Q63)+(((EXPERTO2/44)*B463)*15)/15)+(EXPERTO2FIJO/44)*B463),0)</f>
        <v>199557</v>
      </c>
    </row>
    <row r="464" spans="1:18" ht="17.45" customHeight="1" thickBot="1" x14ac:dyDescent="0.3">
      <c r="A464" s="11" t="s">
        <v>13</v>
      </c>
      <c r="B464" s="13">
        <v>8</v>
      </c>
      <c r="C464" s="14">
        <f>'RMN-BRP'!E10</f>
        <v>113947.2</v>
      </c>
      <c r="D464" s="9">
        <f>ROUNDDOWN(((('ASIG EXPERIENCIA'!C64)+(((EXPERTO2/44)*B464)*1)/15)+(EXPERTO2FIJO/44)*B464),0)</f>
        <v>49363</v>
      </c>
      <c r="E464" s="9">
        <f>ROUNDDOWN(((('ASIG EXPERIENCIA'!D64)+(((EXPERTO2/44)*B464)*2)/15)+(EXPERTO2FIJO/44)*B464),0)</f>
        <v>62127</v>
      </c>
      <c r="F464" s="9">
        <f>ROUNDDOWN(((('ASIG EXPERIENCIA'!E64)+(((EXPERTO2/44)*B464)*3)/15)+(EXPERTO2FIJO/44)*B464),0)</f>
        <v>74892</v>
      </c>
      <c r="G464" s="9">
        <f>ROUNDDOWN(((('ASIG EXPERIENCIA'!F64)+(((EXPERTO2/44)*B464)*4)/15)+(EXPERTO2FIJO/44)*B464),0)</f>
        <v>87656</v>
      </c>
      <c r="H464" s="9">
        <f>ROUNDDOWN(((('ASIG EXPERIENCIA'!G64)+(((EXPERTO2/44)*B464)*5)/15)+(EXPERTO2FIJO/44)*B464),0)</f>
        <v>100421</v>
      </c>
      <c r="I464" s="9">
        <f>ROUNDDOWN(((('ASIG EXPERIENCIA'!H64)+(((EXPERTO2/44)*B464)*6)/15)+(EXPERTO2FIJO/44)*B464),0)</f>
        <v>113185</v>
      </c>
      <c r="J464" s="9">
        <f>ROUNDDOWN(((('ASIG EXPERIENCIA'!I64)+(((EXPERTO2/44)*B464)*7)/15)+(EXPERTO2FIJO/44)*B464),0)</f>
        <v>125950</v>
      </c>
      <c r="K464" s="9">
        <f>ROUNDDOWN(((('ASIG EXPERIENCIA'!J64)+(((EXPERTO2/44)*B464)*8)/15)+(EXPERTO2FIJO/44)*B464),0)</f>
        <v>138714</v>
      </c>
      <c r="L464" s="9">
        <f>ROUNDDOWN(((('ASIG EXPERIENCIA'!K64)+(((EXPERTO2/44)*B464)*9)/15)+(EXPERTO2FIJO/44)*B464),0)</f>
        <v>151478</v>
      </c>
      <c r="M464" s="9">
        <f>ROUNDDOWN(((('ASIG EXPERIENCIA'!L64)+(((EXPERTO2/44)*B464)*10)/15)+(EXPERTO2FIJO/44)*B464),0)</f>
        <v>164243</v>
      </c>
      <c r="N464" s="9">
        <f>ROUNDDOWN(((('ASIG EXPERIENCIA'!M64)+(((EXPERTO2/44)*B464)*11)/15)+(EXPERTO2FIJO/44)*B464),0)</f>
        <v>177007</v>
      </c>
      <c r="O464" s="9">
        <f>ROUNDDOWN(((('ASIG EXPERIENCIA'!N64)+(((EXPERTO2/44)*B464)*12)/15)+(EXPERTO2FIJO/44)*B464),0)</f>
        <v>189772</v>
      </c>
      <c r="P464" s="9">
        <f>ROUNDDOWN(((('ASIG EXPERIENCIA'!O64)+(((EXPERTO2/44)*B464)*13)/15)+(EXPERTO2FIJO/44)*B464),0)</f>
        <v>202536</v>
      </c>
      <c r="Q464" s="9">
        <f>ROUNDDOWN(((('ASIG EXPERIENCIA'!P64)+(((EXPERTO2/44)*B464)*15)/15)+(EXPERTO2FIJO/44)*B464),0)</f>
        <v>224272</v>
      </c>
      <c r="R464" s="9">
        <f>ROUNDDOWN(((('ASIG EXPERIENCIA'!Q64)+(((EXPERTO2/44)*B464)*15)/15)+(EXPERTO2FIJO/44)*B464),0)</f>
        <v>228066</v>
      </c>
    </row>
    <row r="465" spans="1:18" ht="17.45" customHeight="1" thickBot="1" x14ac:dyDescent="0.3">
      <c r="A465" s="11" t="s">
        <v>13</v>
      </c>
      <c r="B465" s="13">
        <v>9</v>
      </c>
      <c r="C465" s="14">
        <f>'RMN-BRP'!E11</f>
        <v>128190.59999999999</v>
      </c>
      <c r="D465" s="9">
        <f>ROUNDDOWN(((('ASIG EXPERIENCIA'!C65)+(((EXPERTO2/44)*B465)*1)/15)+(EXPERTO2FIJO/44)*B465),0)</f>
        <v>55533</v>
      </c>
      <c r="E465" s="9">
        <f>ROUNDDOWN(((('ASIG EXPERIENCIA'!D65)+(((EXPERTO2/44)*B465)*2)/15)+(EXPERTO2FIJO/44)*B465),0)</f>
        <v>69893</v>
      </c>
      <c r="F465" s="9">
        <f>ROUNDDOWN(((('ASIG EXPERIENCIA'!E65)+(((EXPERTO2/44)*B465)*3)/15)+(EXPERTO2FIJO/44)*B465),0)</f>
        <v>84253</v>
      </c>
      <c r="G465" s="9">
        <f>ROUNDDOWN(((('ASIG EXPERIENCIA'!F65)+(((EXPERTO2/44)*B465)*4)/15)+(EXPERTO2FIJO/44)*B465),0)</f>
        <v>98614</v>
      </c>
      <c r="H465" s="9">
        <f>ROUNDDOWN(((('ASIG EXPERIENCIA'!G65)+(((EXPERTO2/44)*B465)*5)/15)+(EXPERTO2FIJO/44)*B465),0)</f>
        <v>112973</v>
      </c>
      <c r="I465" s="9">
        <f>ROUNDDOWN(((('ASIG EXPERIENCIA'!H65)+(((EXPERTO2/44)*B465)*6)/15)+(EXPERTO2FIJO/44)*B465),0)</f>
        <v>127333</v>
      </c>
      <c r="J465" s="9">
        <f>ROUNDDOWN(((('ASIG EXPERIENCIA'!I65)+(((EXPERTO2/44)*B465)*7)/15)+(EXPERTO2FIJO/44)*B465),0)</f>
        <v>141694</v>
      </c>
      <c r="K465" s="9">
        <f>ROUNDDOWN(((('ASIG EXPERIENCIA'!J65)+(((EXPERTO2/44)*B465)*8)/15)+(EXPERTO2FIJO/44)*B465),0)</f>
        <v>156054</v>
      </c>
      <c r="L465" s="9">
        <f>ROUNDDOWN(((('ASIG EXPERIENCIA'!K65)+(((EXPERTO2/44)*B465)*9)/15)+(EXPERTO2FIJO/44)*B465),0)</f>
        <v>170413</v>
      </c>
      <c r="M465" s="9">
        <f>ROUNDDOWN(((('ASIG EXPERIENCIA'!L65)+(((EXPERTO2/44)*B465)*10)/15)+(EXPERTO2FIJO/44)*B465),0)</f>
        <v>184774</v>
      </c>
      <c r="N465" s="9">
        <f>ROUNDDOWN(((('ASIG EXPERIENCIA'!M65)+(((EXPERTO2/44)*B465)*11)/15)+(EXPERTO2FIJO/44)*B465),0)</f>
        <v>199134</v>
      </c>
      <c r="O465" s="9">
        <f>ROUNDDOWN(((('ASIG EXPERIENCIA'!N65)+(((EXPERTO2/44)*B465)*12)/15)+(EXPERTO2FIJO/44)*B465),0)</f>
        <v>213494</v>
      </c>
      <c r="P465" s="9">
        <f>ROUNDDOWN(((('ASIG EXPERIENCIA'!O65)+(((EXPERTO2/44)*B465)*13)/15)+(EXPERTO2FIJO/44)*B465),0)</f>
        <v>227854</v>
      </c>
      <c r="Q465" s="9">
        <f>ROUNDDOWN(((('ASIG EXPERIENCIA'!P65)+(((EXPERTO2/44)*B465)*15)/15)+(EXPERTO2FIJO/44)*B465),0)</f>
        <v>252305</v>
      </c>
      <c r="R465" s="9">
        <f>ROUNDDOWN(((('ASIG EXPERIENCIA'!Q65)+(((EXPERTO2/44)*B465)*15)/15)+(EXPERTO2FIJO/44)*B465),0)</f>
        <v>256574</v>
      </c>
    </row>
    <row r="466" spans="1:18" ht="17.45" customHeight="1" thickBot="1" x14ac:dyDescent="0.3">
      <c r="A466" s="11" t="s">
        <v>13</v>
      </c>
      <c r="B466" s="13">
        <v>10</v>
      </c>
      <c r="C466" s="14">
        <f>'RMN-BRP'!E12</f>
        <v>142434</v>
      </c>
      <c r="D466" s="9">
        <f>ROUNDDOWN(((('ASIG EXPERIENCIA'!C66)+(((EXPERTO2/44)*B466)*1)/15)+(EXPERTO2FIJO/44)*B466),0)</f>
        <v>61704</v>
      </c>
      <c r="E466" s="9">
        <f>ROUNDDOWN(((('ASIG EXPERIENCIA'!D66)+(((EXPERTO2/44)*B466)*2)/15)+(EXPERTO2FIJO/44)*B466),0)</f>
        <v>77659</v>
      </c>
      <c r="F466" s="9">
        <f>ROUNDDOWN(((('ASIG EXPERIENCIA'!E66)+(((EXPERTO2/44)*B466)*3)/15)+(EXPERTO2FIJO/44)*B466),0)</f>
        <v>93615</v>
      </c>
      <c r="G466" s="9">
        <f>ROUNDDOWN(((('ASIG EXPERIENCIA'!F66)+(((EXPERTO2/44)*B466)*4)/15)+(EXPERTO2FIJO/44)*B466),0)</f>
        <v>109571</v>
      </c>
      <c r="H466" s="9">
        <f>ROUNDDOWN(((('ASIG EXPERIENCIA'!G66)+(((EXPERTO2/44)*B466)*5)/15)+(EXPERTO2FIJO/44)*B466),0)</f>
        <v>125526</v>
      </c>
      <c r="I466" s="9">
        <f>ROUNDDOWN(((('ASIG EXPERIENCIA'!H66)+(((EXPERTO2/44)*B466)*6)/15)+(EXPERTO2FIJO/44)*B466),0)</f>
        <v>141482</v>
      </c>
      <c r="J466" s="9">
        <f>ROUNDDOWN(((('ASIG EXPERIENCIA'!I66)+(((EXPERTO2/44)*B466)*7)/15)+(EXPERTO2FIJO/44)*B466),0)</f>
        <v>157437</v>
      </c>
      <c r="K466" s="9">
        <f>ROUNDDOWN(((('ASIG EXPERIENCIA'!J66)+(((EXPERTO2/44)*B466)*8)/15)+(EXPERTO2FIJO/44)*B466),0)</f>
        <v>173393</v>
      </c>
      <c r="L466" s="9">
        <f>ROUNDDOWN(((('ASIG EXPERIENCIA'!K66)+(((EXPERTO2/44)*B466)*9)/15)+(EXPERTO2FIJO/44)*B466),0)</f>
        <v>189348</v>
      </c>
      <c r="M466" s="9">
        <f>ROUNDDOWN(((('ASIG EXPERIENCIA'!L66)+(((EXPERTO2/44)*B466)*10)/15)+(EXPERTO2FIJO/44)*B466),0)</f>
        <v>205304</v>
      </c>
      <c r="N466" s="9">
        <f>ROUNDDOWN(((('ASIG EXPERIENCIA'!M66)+(((EXPERTO2/44)*B466)*11)/15)+(EXPERTO2FIJO/44)*B466),0)</f>
        <v>221259</v>
      </c>
      <c r="O466" s="9">
        <f>ROUNDDOWN(((('ASIG EXPERIENCIA'!N66)+(((EXPERTO2/44)*B466)*12)/15)+(EXPERTO2FIJO/44)*B466),0)</f>
        <v>237215</v>
      </c>
      <c r="P466" s="9">
        <f>ROUNDDOWN(((('ASIG EXPERIENCIA'!O66)+(((EXPERTO2/44)*B466)*13)/15)+(EXPERTO2FIJO/44)*B466),0)</f>
        <v>253171</v>
      </c>
      <c r="Q466" s="9">
        <f>ROUNDDOWN(((('ASIG EXPERIENCIA'!P66)+(((EXPERTO2/44)*B466)*15)/15)+(EXPERTO2FIJO/44)*B466),0)</f>
        <v>280339</v>
      </c>
      <c r="R466" s="9">
        <f>ROUNDDOWN(((('ASIG EXPERIENCIA'!Q66)+(((EXPERTO2/44)*B466)*15)/15)+(EXPERTO2FIJO/44)*B466),0)</f>
        <v>285083</v>
      </c>
    </row>
    <row r="467" spans="1:18" ht="17.45" customHeight="1" thickBot="1" x14ac:dyDescent="0.3">
      <c r="A467" s="11" t="s">
        <v>13</v>
      </c>
      <c r="B467" s="13">
        <v>11</v>
      </c>
      <c r="C467" s="14">
        <f>'RMN-BRP'!E13</f>
        <v>156677.4</v>
      </c>
      <c r="D467" s="9">
        <f>ROUNDDOWN(((('ASIG EXPERIENCIA'!C67)+(((EXPERTO2/44)*B467)*1)/15)+(EXPERTO2FIJO/44)*B467),0)</f>
        <v>67874</v>
      </c>
      <c r="E467" s="9">
        <f>ROUNDDOWN(((('ASIG EXPERIENCIA'!D67)+(((EXPERTO2/44)*B467)*2)/15)+(EXPERTO2FIJO/44)*B467),0)</f>
        <v>85426</v>
      </c>
      <c r="F467" s="9">
        <f>ROUNDDOWN(((('ASIG EXPERIENCIA'!E67)+(((EXPERTO2/44)*B467)*3)/15)+(EXPERTO2FIJO/44)*B467),0)</f>
        <v>102976</v>
      </c>
      <c r="G467" s="9">
        <f>ROUNDDOWN(((('ASIG EXPERIENCIA'!F67)+(((EXPERTO2/44)*B467)*4)/15)+(EXPERTO2FIJO/44)*B467),0)</f>
        <v>120527</v>
      </c>
      <c r="H467" s="9">
        <f>ROUNDDOWN(((('ASIG EXPERIENCIA'!G67)+(((EXPERTO2/44)*B467)*5)/15)+(EXPERTO2FIJO/44)*B467),0)</f>
        <v>138079</v>
      </c>
      <c r="I467" s="9">
        <f>ROUNDDOWN(((('ASIG EXPERIENCIA'!H67)+(((EXPERTO2/44)*B467)*6)/15)+(EXPERTO2FIJO/44)*B467),0)</f>
        <v>155630</v>
      </c>
      <c r="J467" s="9">
        <f>ROUNDDOWN(((('ASIG EXPERIENCIA'!I67)+(((EXPERTO2/44)*B467)*7)/15)+(EXPERTO2FIJO/44)*B467),0)</f>
        <v>173181</v>
      </c>
      <c r="K467" s="9">
        <f>ROUNDDOWN(((('ASIG EXPERIENCIA'!J67)+(((EXPERTO2/44)*B467)*8)/15)+(EXPERTO2FIJO/44)*B467),0)</f>
        <v>190733</v>
      </c>
      <c r="L467" s="9">
        <f>ROUNDDOWN(((('ASIG EXPERIENCIA'!K67)+(((EXPERTO2/44)*B467)*9)/15)+(EXPERTO2FIJO/44)*B467),0)</f>
        <v>208283</v>
      </c>
      <c r="M467" s="9">
        <f>ROUNDDOWN(((('ASIG EXPERIENCIA'!L67)+(((EXPERTO2/44)*B467)*10)/15)+(EXPERTO2FIJO/44)*B467),0)</f>
        <v>225834</v>
      </c>
      <c r="N467" s="9">
        <f>ROUNDDOWN(((('ASIG EXPERIENCIA'!M67)+(((EXPERTO2/44)*B467)*11)/15)+(EXPERTO2FIJO/44)*B467),0)</f>
        <v>243386</v>
      </c>
      <c r="O467" s="9">
        <f>ROUNDDOWN(((('ASIG EXPERIENCIA'!N67)+(((EXPERTO2/44)*B467)*12)/15)+(EXPERTO2FIJO/44)*B467),0)</f>
        <v>260937</v>
      </c>
      <c r="P467" s="9">
        <f>ROUNDDOWN(((('ASIG EXPERIENCIA'!O67)+(((EXPERTO2/44)*B467)*13)/15)+(EXPERTO2FIJO/44)*B467),0)</f>
        <v>278488</v>
      </c>
      <c r="Q467" s="9">
        <f>ROUNDDOWN(((('ASIG EXPERIENCIA'!P67)+(((EXPERTO2/44)*B467)*15)/15)+(EXPERTO2FIJO/44)*B467),0)</f>
        <v>308373</v>
      </c>
      <c r="R467" s="9">
        <f>ROUNDDOWN(((('ASIG EXPERIENCIA'!Q67)+(((EXPERTO2/44)*B467)*15)/15)+(EXPERTO2FIJO/44)*B467),0)</f>
        <v>313590</v>
      </c>
    </row>
    <row r="468" spans="1:18" ht="17.45" customHeight="1" thickBot="1" x14ac:dyDescent="0.3">
      <c r="A468" s="11" t="s">
        <v>13</v>
      </c>
      <c r="B468" s="13">
        <v>12</v>
      </c>
      <c r="C468" s="14">
        <f>'RMN-BRP'!E14</f>
        <v>170920.8</v>
      </c>
      <c r="D468" s="9">
        <f>ROUNDDOWN(((('ASIG EXPERIENCIA'!C68)+(((EXPERTO2/44)*B468)*1)/15)+(EXPERTO2FIJO/44)*B468),0)</f>
        <v>74045</v>
      </c>
      <c r="E468" s="9">
        <f>ROUNDDOWN(((('ASIG EXPERIENCIA'!D68)+(((EXPERTO2/44)*B468)*2)/15)+(EXPERTO2FIJO/44)*B468),0)</f>
        <v>93191</v>
      </c>
      <c r="F468" s="9">
        <f>ROUNDDOWN(((('ASIG EXPERIENCIA'!E68)+(((EXPERTO2/44)*B468)*3)/15)+(EXPERTO2FIJO/44)*B468),0)</f>
        <v>112338</v>
      </c>
      <c r="G468" s="9">
        <f>ROUNDDOWN(((('ASIG EXPERIENCIA'!F68)+(((EXPERTO2/44)*B468)*4)/15)+(EXPERTO2FIJO/44)*B468),0)</f>
        <v>131485</v>
      </c>
      <c r="H468" s="9">
        <f>ROUNDDOWN(((('ASIG EXPERIENCIA'!G68)+(((EXPERTO2/44)*B468)*5)/15)+(EXPERTO2FIJO/44)*B468),0)</f>
        <v>150631</v>
      </c>
      <c r="I468" s="9">
        <f>ROUNDDOWN(((('ASIG EXPERIENCIA'!H68)+(((EXPERTO2/44)*B468)*6)/15)+(EXPERTO2FIJO/44)*B468),0)</f>
        <v>169778</v>
      </c>
      <c r="J468" s="9">
        <f>ROUNDDOWN(((('ASIG EXPERIENCIA'!I68)+(((EXPERTO2/44)*B468)*7)/15)+(EXPERTO2FIJO/44)*B468),0)</f>
        <v>188925</v>
      </c>
      <c r="K468" s="9">
        <f>ROUNDDOWN(((('ASIG EXPERIENCIA'!J68)+(((EXPERTO2/44)*B468)*8)/15)+(EXPERTO2FIJO/44)*B468),0)</f>
        <v>208071</v>
      </c>
      <c r="L468" s="9">
        <f>ROUNDDOWN(((('ASIG EXPERIENCIA'!K68)+(((EXPERTO2/44)*B468)*9)/15)+(EXPERTO2FIJO/44)*B468),0)</f>
        <v>227219</v>
      </c>
      <c r="M468" s="9">
        <f>ROUNDDOWN(((('ASIG EXPERIENCIA'!L68)+(((EXPERTO2/44)*B468)*10)/15)+(EXPERTO2FIJO/44)*B468),0)</f>
        <v>246366</v>
      </c>
      <c r="N468" s="9">
        <f>ROUNDDOWN(((('ASIG EXPERIENCIA'!M68)+(((EXPERTO2/44)*B468)*11)/15)+(EXPERTO2FIJO/44)*B468),0)</f>
        <v>265512</v>
      </c>
      <c r="O468" s="9">
        <f>ROUNDDOWN(((('ASIG EXPERIENCIA'!N68)+(((EXPERTO2/44)*B468)*12)/15)+(EXPERTO2FIJO/44)*B468),0)</f>
        <v>284659</v>
      </c>
      <c r="P468" s="9">
        <f>ROUNDDOWN(((('ASIG EXPERIENCIA'!O68)+(((EXPERTO2/44)*B468)*13)/15)+(EXPERTO2FIJO/44)*B468),0)</f>
        <v>303806</v>
      </c>
      <c r="Q468" s="9">
        <f>ROUNDDOWN(((('ASIG EXPERIENCIA'!P68)+(((EXPERTO2/44)*B468)*15)/15)+(EXPERTO2FIJO/44)*B468),0)</f>
        <v>336407</v>
      </c>
      <c r="R468" s="9">
        <f>ROUNDDOWN(((('ASIG EXPERIENCIA'!Q68)+(((EXPERTO2/44)*B468)*15)/15)+(EXPERTO2FIJO/44)*B468),0)</f>
        <v>342099</v>
      </c>
    </row>
    <row r="469" spans="1:18" ht="17.45" customHeight="1" thickBot="1" x14ac:dyDescent="0.3">
      <c r="A469" s="11" t="s">
        <v>13</v>
      </c>
      <c r="B469" s="13">
        <v>13</v>
      </c>
      <c r="C469" s="14">
        <f>'RMN-BRP'!E15</f>
        <v>185164.19999999998</v>
      </c>
      <c r="D469" s="9">
        <f>ROUNDDOWN(((('ASIG EXPERIENCIA'!C69)+(((EXPERTO2/44)*B469)*1)/15)+(EXPERTO2FIJO/44)*B469),0)</f>
        <v>80215</v>
      </c>
      <c r="E469" s="9">
        <f>ROUNDDOWN(((('ASIG EXPERIENCIA'!D69)+(((EXPERTO2/44)*B469)*2)/15)+(EXPERTO2FIJO/44)*B469),0)</f>
        <v>100957</v>
      </c>
      <c r="F469" s="9">
        <f>ROUNDDOWN(((('ASIG EXPERIENCIA'!E69)+(((EXPERTO2/44)*B469)*3)/15)+(EXPERTO2FIJO/44)*B469),0)</f>
        <v>121700</v>
      </c>
      <c r="G469" s="9">
        <f>ROUNDDOWN(((('ASIG EXPERIENCIA'!F69)+(((EXPERTO2/44)*B469)*4)/15)+(EXPERTO2FIJO/44)*B469),0)</f>
        <v>142442</v>
      </c>
      <c r="H469" s="9">
        <f>ROUNDDOWN(((('ASIG EXPERIENCIA'!G69)+(((EXPERTO2/44)*B469)*5)/15)+(EXPERTO2FIJO/44)*B469),0)</f>
        <v>163184</v>
      </c>
      <c r="I469" s="9">
        <f>ROUNDDOWN(((('ASIG EXPERIENCIA'!H69)+(((EXPERTO2/44)*B469)*6)/15)+(EXPERTO2FIJO/44)*B469),0)</f>
        <v>183927</v>
      </c>
      <c r="J469" s="9">
        <f>ROUNDDOWN(((('ASIG EXPERIENCIA'!I69)+(((EXPERTO2/44)*B469)*7)/15)+(EXPERTO2FIJO/44)*B469),0)</f>
        <v>204669</v>
      </c>
      <c r="K469" s="9">
        <f>ROUNDDOWN(((('ASIG EXPERIENCIA'!J69)+(((EXPERTO2/44)*B469)*8)/15)+(EXPERTO2FIJO/44)*B469),0)</f>
        <v>225411</v>
      </c>
      <c r="L469" s="9">
        <f>ROUNDDOWN(((('ASIG EXPERIENCIA'!K69)+(((EXPERTO2/44)*B469)*9)/15)+(EXPERTO2FIJO/44)*B469),0)</f>
        <v>246154</v>
      </c>
      <c r="M469" s="9">
        <f>ROUNDDOWN(((('ASIG EXPERIENCIA'!L69)+(((EXPERTO2/44)*B469)*10)/15)+(EXPERTO2FIJO/44)*B469),0)</f>
        <v>266896</v>
      </c>
      <c r="N469" s="9">
        <f>ROUNDDOWN(((('ASIG EXPERIENCIA'!M69)+(((EXPERTO2/44)*B469)*11)/15)+(EXPERTO2FIJO/44)*B469),0)</f>
        <v>287638</v>
      </c>
      <c r="O469" s="9">
        <f>ROUNDDOWN(((('ASIG EXPERIENCIA'!N69)+(((EXPERTO2/44)*B469)*12)/15)+(EXPERTO2FIJO/44)*B469),0)</f>
        <v>308381</v>
      </c>
      <c r="P469" s="9">
        <f>ROUNDDOWN(((('ASIG EXPERIENCIA'!O69)+(((EXPERTO2/44)*B469)*13)/15)+(EXPERTO2FIJO/44)*B469),0)</f>
        <v>329123</v>
      </c>
      <c r="Q469" s="9">
        <f>ROUNDDOWN(((('ASIG EXPERIENCIA'!P69)+(((EXPERTO2/44)*B469)*15)/15)+(EXPERTO2FIJO/44)*B469),0)</f>
        <v>364442</v>
      </c>
      <c r="R469" s="9">
        <f>ROUNDDOWN(((('ASIG EXPERIENCIA'!Q69)+(((EXPERTO2/44)*B469)*15)/15)+(EXPERTO2FIJO/44)*B469),0)</f>
        <v>370608</v>
      </c>
    </row>
    <row r="470" spans="1:18" ht="17.45" customHeight="1" thickBot="1" x14ac:dyDescent="0.3">
      <c r="A470" s="11" t="s">
        <v>13</v>
      </c>
      <c r="B470" s="13">
        <v>14</v>
      </c>
      <c r="C470" s="14">
        <f>'RMN-BRP'!E16</f>
        <v>199407.6</v>
      </c>
      <c r="D470" s="9">
        <f>ROUNDDOWN(((('ASIG EXPERIENCIA'!C70)+(((EXPERTO2/44)*B470)*1)/15)+(EXPERTO2FIJO/44)*B470),0)</f>
        <v>86385</v>
      </c>
      <c r="E470" s="9">
        <f>ROUNDDOWN(((('ASIG EXPERIENCIA'!D70)+(((EXPERTO2/44)*B470)*2)/15)+(EXPERTO2FIJO/44)*B470),0)</f>
        <v>108724</v>
      </c>
      <c r="F470" s="9">
        <f>ROUNDDOWN(((('ASIG EXPERIENCIA'!E70)+(((EXPERTO2/44)*B470)*3)/15)+(EXPERTO2FIJO/44)*B470),0)</f>
        <v>131061</v>
      </c>
      <c r="G470" s="9">
        <f>ROUNDDOWN(((('ASIG EXPERIENCIA'!F70)+(((EXPERTO2/44)*B470)*4)/15)+(EXPERTO2FIJO/44)*B470),0)</f>
        <v>153399</v>
      </c>
      <c r="H470" s="9">
        <f>ROUNDDOWN(((('ASIG EXPERIENCIA'!G70)+(((EXPERTO2/44)*B470)*5)/15)+(EXPERTO2FIJO/44)*B470),0)</f>
        <v>175737</v>
      </c>
      <c r="I470" s="9">
        <f>ROUNDDOWN(((('ASIG EXPERIENCIA'!H70)+(((EXPERTO2/44)*B470)*6)/15)+(EXPERTO2FIJO/44)*B470),0)</f>
        <v>198075</v>
      </c>
      <c r="J470" s="9">
        <f>ROUNDDOWN(((('ASIG EXPERIENCIA'!I70)+(((EXPERTO2/44)*B470)*7)/15)+(EXPERTO2FIJO/44)*B470),0)</f>
        <v>220412</v>
      </c>
      <c r="K470" s="9">
        <f>ROUNDDOWN(((('ASIG EXPERIENCIA'!J70)+(((EXPERTO2/44)*B470)*8)/15)+(EXPERTO2FIJO/44)*B470),0)</f>
        <v>242750</v>
      </c>
      <c r="L470" s="9">
        <f>ROUNDDOWN(((('ASIG EXPERIENCIA'!K70)+(((EXPERTO2/44)*B470)*9)/15)+(EXPERTO2FIJO/44)*B470),0)</f>
        <v>265089</v>
      </c>
      <c r="M470" s="9">
        <f>ROUNDDOWN(((('ASIG EXPERIENCIA'!L70)+(((EXPERTO2/44)*B470)*10)/15)+(EXPERTO2FIJO/44)*B470),0)</f>
        <v>287426</v>
      </c>
      <c r="N470" s="9">
        <f>ROUNDDOWN(((('ASIG EXPERIENCIA'!M70)+(((EXPERTO2/44)*B470)*11)/15)+(EXPERTO2FIJO/44)*B470),0)</f>
        <v>309764</v>
      </c>
      <c r="O470" s="9">
        <f>ROUNDDOWN(((('ASIG EXPERIENCIA'!N70)+(((EXPERTO2/44)*B470)*12)/15)+(EXPERTO2FIJO/44)*B470),0)</f>
        <v>332101</v>
      </c>
      <c r="P470" s="9">
        <f>ROUNDDOWN(((('ASIG EXPERIENCIA'!O70)+(((EXPERTO2/44)*B470)*13)/15)+(EXPERTO2FIJO/44)*B470),0)</f>
        <v>354440</v>
      </c>
      <c r="Q470" s="9">
        <f>ROUNDDOWN(((('ASIG EXPERIENCIA'!P70)+(((EXPERTO2/44)*B470)*15)/15)+(EXPERTO2FIJO/44)*B470),0)</f>
        <v>392475</v>
      </c>
      <c r="R470" s="9">
        <f>ROUNDDOWN(((('ASIG EXPERIENCIA'!Q70)+(((EXPERTO2/44)*B470)*15)/15)+(EXPERTO2FIJO/44)*B470),0)</f>
        <v>399115</v>
      </c>
    </row>
    <row r="471" spans="1:18" ht="17.45" customHeight="1" thickBot="1" x14ac:dyDescent="0.3">
      <c r="A471" s="11" t="s">
        <v>13</v>
      </c>
      <c r="B471" s="13">
        <v>15</v>
      </c>
      <c r="C471" s="14">
        <f>'RMN-BRP'!E17</f>
        <v>213651</v>
      </c>
      <c r="D471" s="9">
        <f>ROUNDDOWN(((('ASIG EXPERIENCIA'!C71)+(((EXPERTO2/44)*B471)*1)/15)+(EXPERTO2FIJO/44)*B471),0)</f>
        <v>92556</v>
      </c>
      <c r="E471" s="9">
        <f>ROUNDDOWN(((('ASIG EXPERIENCIA'!D71)+(((EXPERTO2/44)*B471)*2)/15)+(EXPERTO2FIJO/44)*B471),0)</f>
        <v>116489</v>
      </c>
      <c r="F471" s="9">
        <f>ROUNDDOWN(((('ASIG EXPERIENCIA'!E71)+(((EXPERTO2/44)*B471)*3)/15)+(EXPERTO2FIJO/44)*B471),0)</f>
        <v>140423</v>
      </c>
      <c r="G471" s="9">
        <f>ROUNDDOWN(((('ASIG EXPERIENCIA'!F71)+(((EXPERTO2/44)*B471)*4)/15)+(EXPERTO2FIJO/44)*B471),0)</f>
        <v>164357</v>
      </c>
      <c r="H471" s="9">
        <f>ROUNDDOWN(((('ASIG EXPERIENCIA'!G71)+(((EXPERTO2/44)*B471)*5)/15)+(EXPERTO2FIJO/44)*B471),0)</f>
        <v>188289</v>
      </c>
      <c r="I471" s="9">
        <f>ROUNDDOWN(((('ASIG EXPERIENCIA'!H71)+(((EXPERTO2/44)*B471)*6)/15)+(EXPERTO2FIJO/44)*B471),0)</f>
        <v>212223</v>
      </c>
      <c r="J471" s="9">
        <f>ROUNDDOWN(((('ASIG EXPERIENCIA'!I71)+(((EXPERTO2/44)*B471)*7)/15)+(EXPERTO2FIJO/44)*B471),0)</f>
        <v>236156</v>
      </c>
      <c r="K471" s="9">
        <f>ROUNDDOWN(((('ASIG EXPERIENCIA'!J71)+(((EXPERTO2/44)*B471)*8)/15)+(EXPERTO2FIJO/44)*B471),0)</f>
        <v>260090</v>
      </c>
      <c r="L471" s="9">
        <f>ROUNDDOWN(((('ASIG EXPERIENCIA'!K71)+(((EXPERTO2/44)*B471)*9)/15)+(EXPERTO2FIJO/44)*B471),0)</f>
        <v>284024</v>
      </c>
      <c r="M471" s="9">
        <f>ROUNDDOWN(((('ASIG EXPERIENCIA'!L71)+(((EXPERTO2/44)*B471)*10)/15)+(EXPERTO2FIJO/44)*B471),0)</f>
        <v>307957</v>
      </c>
      <c r="N471" s="9">
        <f>ROUNDDOWN(((('ASIG EXPERIENCIA'!M71)+(((EXPERTO2/44)*B471)*11)/15)+(EXPERTO2FIJO/44)*B471),0)</f>
        <v>331890</v>
      </c>
      <c r="O471" s="9">
        <f>ROUNDDOWN(((('ASIG EXPERIENCIA'!N71)+(((EXPERTO2/44)*B471)*12)/15)+(EXPERTO2FIJO/44)*B471),0)</f>
        <v>355823</v>
      </c>
      <c r="P471" s="9">
        <f>ROUNDDOWN(((('ASIG EXPERIENCIA'!O71)+(((EXPERTO2/44)*B471)*13)/15)+(EXPERTO2FIJO/44)*B471),0)</f>
        <v>379757</v>
      </c>
      <c r="Q471" s="9">
        <f>ROUNDDOWN(((('ASIG EXPERIENCIA'!P71)+(((EXPERTO2/44)*B471)*15)/15)+(EXPERTO2FIJO/44)*B471),0)</f>
        <v>420509</v>
      </c>
      <c r="R471" s="9">
        <f>ROUNDDOWN(((('ASIG EXPERIENCIA'!Q71)+(((EXPERTO2/44)*B471)*15)/15)+(EXPERTO2FIJO/44)*B471),0)</f>
        <v>427624</v>
      </c>
    </row>
    <row r="472" spans="1:18" ht="17.45" customHeight="1" thickBot="1" x14ac:dyDescent="0.3">
      <c r="A472" s="11" t="s">
        <v>13</v>
      </c>
      <c r="B472" s="13">
        <v>16</v>
      </c>
      <c r="C472" s="14">
        <f>'RMN-BRP'!E18</f>
        <v>227894.39999999999</v>
      </c>
      <c r="D472" s="9">
        <f>ROUNDDOWN(((('ASIG EXPERIENCIA'!C72)+(((EXPERTO2/44)*B472)*1)/15)+(EXPERTO2FIJO/44)*B472),0)</f>
        <v>98726</v>
      </c>
      <c r="E472" s="9">
        <f>ROUNDDOWN(((('ASIG EXPERIENCIA'!D72)+(((EXPERTO2/44)*B472)*2)/15)+(EXPERTO2FIJO/44)*B472),0)</f>
        <v>124255</v>
      </c>
      <c r="F472" s="9">
        <f>ROUNDDOWN(((('ASIG EXPERIENCIA'!E72)+(((EXPERTO2/44)*B472)*3)/15)+(EXPERTO2FIJO/44)*B472),0)</f>
        <v>149784</v>
      </c>
      <c r="G472" s="9">
        <f>ROUNDDOWN(((('ASIG EXPERIENCIA'!F72)+(((EXPERTO2/44)*B472)*4)/15)+(EXPERTO2FIJO/44)*B472),0)</f>
        <v>175313</v>
      </c>
      <c r="H472" s="9">
        <f>ROUNDDOWN(((('ASIG EXPERIENCIA'!G72)+(((EXPERTO2/44)*B472)*5)/15)+(EXPERTO2FIJO/44)*B472),0)</f>
        <v>200842</v>
      </c>
      <c r="I472" s="9">
        <f>ROUNDDOWN(((('ASIG EXPERIENCIA'!H72)+(((EXPERTO2/44)*B472)*6)/15)+(EXPERTO2FIJO/44)*B472),0)</f>
        <v>226372</v>
      </c>
      <c r="J472" s="9">
        <f>ROUNDDOWN(((('ASIG EXPERIENCIA'!I72)+(((EXPERTO2/44)*B472)*7)/15)+(EXPERTO2FIJO/44)*B472),0)</f>
        <v>251901</v>
      </c>
      <c r="K472" s="9">
        <f>ROUNDDOWN(((('ASIG EXPERIENCIA'!J72)+(((EXPERTO2/44)*B472)*8)/15)+(EXPERTO2FIJO/44)*B472),0)</f>
        <v>277430</v>
      </c>
      <c r="L472" s="9">
        <f>ROUNDDOWN(((('ASIG EXPERIENCIA'!K72)+(((EXPERTO2/44)*B472)*9)/15)+(EXPERTO2FIJO/44)*B472),0)</f>
        <v>302958</v>
      </c>
      <c r="M472" s="9">
        <f>ROUNDDOWN(((('ASIG EXPERIENCIA'!L72)+(((EXPERTO2/44)*B472)*10)/15)+(EXPERTO2FIJO/44)*B472),0)</f>
        <v>328487</v>
      </c>
      <c r="N472" s="9">
        <f>ROUNDDOWN(((('ASIG EXPERIENCIA'!M72)+(((EXPERTO2/44)*B472)*11)/15)+(EXPERTO2FIJO/44)*B472),0)</f>
        <v>354016</v>
      </c>
      <c r="O472" s="9">
        <f>ROUNDDOWN(((('ASIG EXPERIENCIA'!N72)+(((EXPERTO2/44)*B472)*12)/15)+(EXPERTO2FIJO/44)*B472),0)</f>
        <v>379545</v>
      </c>
      <c r="P472" s="9">
        <f>ROUNDDOWN(((('ASIG EXPERIENCIA'!O72)+(((EXPERTO2/44)*B472)*13)/15)+(EXPERTO2FIJO/44)*B472),0)</f>
        <v>405074</v>
      </c>
      <c r="Q472" s="9">
        <f>ROUNDDOWN(((('ASIG EXPERIENCIA'!P72)+(((EXPERTO2/44)*B472)*15)/15)+(EXPERTO2FIJO/44)*B472),0)</f>
        <v>448544</v>
      </c>
      <c r="R472" s="9">
        <f>ROUNDDOWN(((('ASIG EXPERIENCIA'!Q72)+(((EXPERTO2/44)*B472)*15)/15)+(EXPERTO2FIJO/44)*B472),0)</f>
        <v>456133</v>
      </c>
    </row>
    <row r="473" spans="1:18" ht="17.45" customHeight="1" thickBot="1" x14ac:dyDescent="0.3">
      <c r="A473" s="11" t="s">
        <v>13</v>
      </c>
      <c r="B473" s="13">
        <v>17</v>
      </c>
      <c r="C473" s="14">
        <f>'RMN-BRP'!E19</f>
        <v>242137.8</v>
      </c>
      <c r="D473" s="9">
        <f>ROUNDDOWN(((('ASIG EXPERIENCIA'!C73)+(((EXPERTO2/44)*B473)*1)/15)+(EXPERTO2FIJO/44)*B473),0)</f>
        <v>104897</v>
      </c>
      <c r="E473" s="9">
        <f>ROUNDDOWN(((('ASIG EXPERIENCIA'!D73)+(((EXPERTO2/44)*B473)*2)/15)+(EXPERTO2FIJO/44)*B473),0)</f>
        <v>132021</v>
      </c>
      <c r="F473" s="9">
        <f>ROUNDDOWN(((('ASIG EXPERIENCIA'!E73)+(((EXPERTO2/44)*B473)*3)/15)+(EXPERTO2FIJO/44)*B473),0)</f>
        <v>159146</v>
      </c>
      <c r="G473" s="9">
        <f>ROUNDDOWN(((('ASIG EXPERIENCIA'!F73)+(((EXPERTO2/44)*B473)*4)/15)+(EXPERTO2FIJO/44)*B473),0)</f>
        <v>186270</v>
      </c>
      <c r="H473" s="9">
        <f>ROUNDDOWN(((('ASIG EXPERIENCIA'!G73)+(((EXPERTO2/44)*B473)*5)/15)+(EXPERTO2FIJO/44)*B473),0)</f>
        <v>213395</v>
      </c>
      <c r="I473" s="9">
        <f>ROUNDDOWN(((('ASIG EXPERIENCIA'!H73)+(((EXPERTO2/44)*B473)*6)/15)+(EXPERTO2FIJO/44)*B473),0)</f>
        <v>240520</v>
      </c>
      <c r="J473" s="9">
        <f>ROUNDDOWN(((('ASIG EXPERIENCIA'!I73)+(((EXPERTO2/44)*B473)*7)/15)+(EXPERTO2FIJO/44)*B473),0)</f>
        <v>267644</v>
      </c>
      <c r="K473" s="9">
        <f>ROUNDDOWN(((('ASIG EXPERIENCIA'!J73)+(((EXPERTO2/44)*B473)*8)/15)+(EXPERTO2FIJO/44)*B473),0)</f>
        <v>294769</v>
      </c>
      <c r="L473" s="9">
        <f>ROUNDDOWN(((('ASIG EXPERIENCIA'!K73)+(((EXPERTO2/44)*B473)*9)/15)+(EXPERTO2FIJO/44)*B473),0)</f>
        <v>321893</v>
      </c>
      <c r="M473" s="9">
        <f>ROUNDDOWN(((('ASIG EXPERIENCIA'!L73)+(((EXPERTO2/44)*B473)*10)/15)+(EXPERTO2FIJO/44)*B473),0)</f>
        <v>349017</v>
      </c>
      <c r="N473" s="9">
        <f>ROUNDDOWN(((('ASIG EXPERIENCIA'!M73)+(((EXPERTO2/44)*B473)*11)/15)+(EXPERTO2FIJO/44)*B473),0)</f>
        <v>376143</v>
      </c>
      <c r="O473" s="9">
        <f>ROUNDDOWN(((('ASIG EXPERIENCIA'!N73)+(((EXPERTO2/44)*B473)*12)/15)+(EXPERTO2FIJO/44)*B473),0)</f>
        <v>403267</v>
      </c>
      <c r="P473" s="9">
        <f>ROUNDDOWN(((('ASIG EXPERIENCIA'!O73)+(((EXPERTO2/44)*B473)*13)/15)+(EXPERTO2FIJO/44)*B473),0)</f>
        <v>430391</v>
      </c>
      <c r="Q473" s="9">
        <f>ROUNDDOWN(((('ASIG EXPERIENCIA'!P73)+(((EXPERTO2/44)*B473)*15)/15)+(EXPERTO2FIJO/44)*B473),0)</f>
        <v>476577</v>
      </c>
      <c r="R473" s="9">
        <f>ROUNDDOWN(((('ASIG EXPERIENCIA'!Q73)+(((EXPERTO2/44)*B473)*15)/15)+(EXPERTO2FIJO/44)*B473),0)</f>
        <v>484640</v>
      </c>
    </row>
    <row r="474" spans="1:18" ht="17.45" customHeight="1" thickBot="1" x14ac:dyDescent="0.3">
      <c r="A474" s="11" t="s">
        <v>13</v>
      </c>
      <c r="B474" s="13">
        <v>18</v>
      </c>
      <c r="C474" s="14">
        <f>'RMN-BRP'!E20</f>
        <v>256381.19999999998</v>
      </c>
      <c r="D474" s="9">
        <f>ROUNDDOWN(((('ASIG EXPERIENCIA'!C74)+(((EXPERTO2/44)*B474)*1)/15)+(EXPERTO2FIJO/44)*B474),0)</f>
        <v>111067</v>
      </c>
      <c r="E474" s="9">
        <f>ROUNDDOWN(((('ASIG EXPERIENCIA'!D74)+(((EXPERTO2/44)*B474)*2)/15)+(EXPERTO2FIJO/44)*B474),0)</f>
        <v>139788</v>
      </c>
      <c r="F474" s="9">
        <f>ROUNDDOWN(((('ASIG EXPERIENCIA'!E74)+(((EXPERTO2/44)*B474)*3)/15)+(EXPERTO2FIJO/44)*B474),0)</f>
        <v>168507</v>
      </c>
      <c r="G474" s="9">
        <f>ROUNDDOWN(((('ASIG EXPERIENCIA'!F74)+(((EXPERTO2/44)*B474)*4)/15)+(EXPERTO2FIJO/44)*B474),0)</f>
        <v>197228</v>
      </c>
      <c r="H474" s="9">
        <f>ROUNDDOWN(((('ASIG EXPERIENCIA'!G74)+(((EXPERTO2/44)*B474)*5)/15)+(EXPERTO2FIJO/44)*B474),0)</f>
        <v>225948</v>
      </c>
      <c r="I474" s="9">
        <f>ROUNDDOWN(((('ASIG EXPERIENCIA'!H74)+(((EXPERTO2/44)*B474)*6)/15)+(EXPERTO2FIJO/44)*B474),0)</f>
        <v>254668</v>
      </c>
      <c r="J474" s="9">
        <f>ROUNDDOWN(((('ASIG EXPERIENCIA'!I74)+(((EXPERTO2/44)*B474)*7)/15)+(EXPERTO2FIJO/44)*B474),0)</f>
        <v>283388</v>
      </c>
      <c r="K474" s="9">
        <f>ROUNDDOWN(((('ASIG EXPERIENCIA'!J74)+(((EXPERTO2/44)*B474)*8)/15)+(EXPERTO2FIJO/44)*B474),0)</f>
        <v>312108</v>
      </c>
      <c r="L474" s="9">
        <f>ROUNDDOWN(((('ASIG EXPERIENCIA'!K74)+(((EXPERTO2/44)*B474)*9)/15)+(EXPERTO2FIJO/44)*B474),0)</f>
        <v>340828</v>
      </c>
      <c r="M474" s="9">
        <f>ROUNDDOWN(((('ASIG EXPERIENCIA'!L74)+(((EXPERTO2/44)*B474)*10)/15)+(EXPERTO2FIJO/44)*B474),0)</f>
        <v>369549</v>
      </c>
      <c r="N474" s="9">
        <f>ROUNDDOWN(((('ASIG EXPERIENCIA'!M74)+(((EXPERTO2/44)*B474)*11)/15)+(EXPERTO2FIJO/44)*B474),0)</f>
        <v>398268</v>
      </c>
      <c r="O474" s="9">
        <f>ROUNDDOWN(((('ASIG EXPERIENCIA'!N74)+(((EXPERTO2/44)*B474)*12)/15)+(EXPERTO2FIJO/44)*B474),0)</f>
        <v>426989</v>
      </c>
      <c r="P474" s="9">
        <f>ROUNDDOWN(((('ASIG EXPERIENCIA'!O74)+(((EXPERTO2/44)*B474)*13)/15)+(EXPERTO2FIJO/44)*B474),0)</f>
        <v>455709</v>
      </c>
      <c r="Q474" s="9">
        <f>ROUNDDOWN(((('ASIG EXPERIENCIA'!P74)+(((EXPERTO2/44)*B474)*15)/15)+(EXPERTO2FIJO/44)*B474),0)</f>
        <v>504612</v>
      </c>
      <c r="R474" s="9">
        <f>ROUNDDOWN(((('ASIG EXPERIENCIA'!Q74)+(((EXPERTO2/44)*B474)*15)/15)+(EXPERTO2FIJO/44)*B474),0)</f>
        <v>513149</v>
      </c>
    </row>
    <row r="475" spans="1:18" ht="17.45" customHeight="1" thickBot="1" x14ac:dyDescent="0.3">
      <c r="A475" s="11" t="s">
        <v>13</v>
      </c>
      <c r="B475" s="13">
        <v>19</v>
      </c>
      <c r="C475" s="14">
        <f>'RMN-BRP'!E21</f>
        <v>270624.59999999998</v>
      </c>
      <c r="D475" s="9">
        <f>ROUNDDOWN(((('ASIG EXPERIENCIA'!C75)+(((EXPERTO2/44)*B475)*1)/15)+(EXPERTO2FIJO/44)*B475),0)</f>
        <v>117238</v>
      </c>
      <c r="E475" s="9">
        <f>ROUNDDOWN(((('ASIG EXPERIENCIA'!D75)+(((EXPERTO2/44)*B475)*2)/15)+(EXPERTO2FIJO/44)*B475),0)</f>
        <v>147553</v>
      </c>
      <c r="F475" s="9">
        <f>ROUNDDOWN(((('ASIG EXPERIENCIA'!E75)+(((EXPERTO2/44)*B475)*3)/15)+(EXPERTO2FIJO/44)*B475),0)</f>
        <v>177869</v>
      </c>
      <c r="G475" s="9">
        <f>ROUNDDOWN(((('ASIG EXPERIENCIA'!F75)+(((EXPERTO2/44)*B475)*4)/15)+(EXPERTO2FIJO/44)*B475),0)</f>
        <v>208185</v>
      </c>
      <c r="H475" s="9">
        <f>ROUNDDOWN(((('ASIG EXPERIENCIA'!G75)+(((EXPERTO2/44)*B475)*5)/15)+(EXPERTO2FIJO/44)*B475),0)</f>
        <v>238501</v>
      </c>
      <c r="I475" s="9">
        <f>ROUNDDOWN(((('ASIG EXPERIENCIA'!H75)+(((EXPERTO2/44)*B475)*6)/15)+(EXPERTO2FIJO/44)*B475),0)</f>
        <v>268816</v>
      </c>
      <c r="J475" s="9">
        <f>ROUNDDOWN(((('ASIG EXPERIENCIA'!I75)+(((EXPERTO2/44)*B475)*7)/15)+(EXPERTO2FIJO/44)*B475),0)</f>
        <v>299131</v>
      </c>
      <c r="K475" s="9">
        <f>ROUNDDOWN(((('ASIG EXPERIENCIA'!J75)+(((EXPERTO2/44)*B475)*8)/15)+(EXPERTO2FIJO/44)*B475),0)</f>
        <v>329447</v>
      </c>
      <c r="L475" s="9">
        <f>ROUNDDOWN(((('ASIG EXPERIENCIA'!K75)+(((EXPERTO2/44)*B475)*9)/15)+(EXPERTO2FIJO/44)*B475),0)</f>
        <v>359763</v>
      </c>
      <c r="M475" s="9">
        <f>ROUNDDOWN(((('ASIG EXPERIENCIA'!L75)+(((EXPERTO2/44)*B475)*10)/15)+(EXPERTO2FIJO/44)*B475),0)</f>
        <v>390079</v>
      </c>
      <c r="N475" s="9">
        <f>ROUNDDOWN(((('ASIG EXPERIENCIA'!M75)+(((EXPERTO2/44)*B475)*11)/15)+(EXPERTO2FIJO/44)*B475),0)</f>
        <v>420395</v>
      </c>
      <c r="O475" s="9">
        <f>ROUNDDOWN(((('ASIG EXPERIENCIA'!N75)+(((EXPERTO2/44)*B475)*12)/15)+(EXPERTO2FIJO/44)*B475),0)</f>
        <v>450710</v>
      </c>
      <c r="P475" s="9">
        <f>ROUNDDOWN(((('ASIG EXPERIENCIA'!O75)+(((EXPERTO2/44)*B475)*13)/15)+(EXPERTO2FIJO/44)*B475),0)</f>
        <v>481026</v>
      </c>
      <c r="Q475" s="9">
        <f>ROUNDDOWN(((('ASIG EXPERIENCIA'!P75)+(((EXPERTO2/44)*B475)*15)/15)+(EXPERTO2FIJO/44)*B475),0)</f>
        <v>532645</v>
      </c>
      <c r="R475" s="9">
        <f>ROUNDDOWN(((('ASIG EXPERIENCIA'!Q75)+(((EXPERTO2/44)*B475)*15)/15)+(EXPERTO2FIJO/44)*B475),0)</f>
        <v>541657</v>
      </c>
    </row>
    <row r="476" spans="1:18" ht="17.45" customHeight="1" thickBot="1" x14ac:dyDescent="0.3">
      <c r="A476" s="11" t="s">
        <v>13</v>
      </c>
      <c r="B476" s="13">
        <v>20</v>
      </c>
      <c r="C476" s="14">
        <f>'RMN-BRP'!E22</f>
        <v>284868</v>
      </c>
      <c r="D476" s="9">
        <f>ROUNDDOWN(((('ASIG EXPERIENCIA'!C76)+(((EXPERTO2/44)*B476)*1)/15)+(EXPERTO2FIJO/44)*B476),0)</f>
        <v>123408</v>
      </c>
      <c r="E476" s="9">
        <f>ROUNDDOWN(((('ASIG EXPERIENCIA'!D76)+(((EXPERTO2/44)*B476)*2)/15)+(EXPERTO2FIJO/44)*B476),0)</f>
        <v>155319</v>
      </c>
      <c r="F476" s="9">
        <f>ROUNDDOWN(((('ASIG EXPERIENCIA'!E76)+(((EXPERTO2/44)*B476)*3)/15)+(EXPERTO2FIJO/44)*B476),0)</f>
        <v>187230</v>
      </c>
      <c r="G476" s="9">
        <f>ROUNDDOWN(((('ASIG EXPERIENCIA'!F76)+(((EXPERTO2/44)*B476)*4)/15)+(EXPERTO2FIJO/44)*B476),0)</f>
        <v>219142</v>
      </c>
      <c r="H476" s="9">
        <f>ROUNDDOWN(((('ASIG EXPERIENCIA'!G76)+(((EXPERTO2/44)*B476)*5)/15)+(EXPERTO2FIJO/44)*B476),0)</f>
        <v>251053</v>
      </c>
      <c r="I476" s="9">
        <f>ROUNDDOWN(((('ASIG EXPERIENCIA'!H76)+(((EXPERTO2/44)*B476)*6)/15)+(EXPERTO2FIJO/44)*B476),0)</f>
        <v>282965</v>
      </c>
      <c r="J476" s="9">
        <f>ROUNDDOWN(((('ASIG EXPERIENCIA'!I76)+(((EXPERTO2/44)*B476)*7)/15)+(EXPERTO2FIJO/44)*B476),0)</f>
        <v>314876</v>
      </c>
      <c r="K476" s="9">
        <f>ROUNDDOWN(((('ASIG EXPERIENCIA'!J76)+(((EXPERTO2/44)*B476)*8)/15)+(EXPERTO2FIJO/44)*B476),0)</f>
        <v>346787</v>
      </c>
      <c r="L476" s="9">
        <f>ROUNDDOWN(((('ASIG EXPERIENCIA'!K76)+(((EXPERTO2/44)*B476)*9)/15)+(EXPERTO2FIJO/44)*B476),0)</f>
        <v>378698</v>
      </c>
      <c r="M476" s="9">
        <f>ROUNDDOWN(((('ASIG EXPERIENCIA'!L76)+(((EXPERTO2/44)*B476)*10)/15)+(EXPERTO2FIJO/44)*B476),0)</f>
        <v>410609</v>
      </c>
      <c r="N476" s="9">
        <f>ROUNDDOWN(((('ASIG EXPERIENCIA'!M76)+(((EXPERTO2/44)*B476)*11)/15)+(EXPERTO2FIJO/44)*B476),0)</f>
        <v>442520</v>
      </c>
      <c r="O476" s="9">
        <f>ROUNDDOWN(((('ASIG EXPERIENCIA'!N76)+(((EXPERTO2/44)*B476)*12)/15)+(EXPERTO2FIJO/44)*B476),0)</f>
        <v>474432</v>
      </c>
      <c r="P476" s="9">
        <f>ROUNDDOWN(((('ASIG EXPERIENCIA'!O76)+(((EXPERTO2/44)*B476)*13)/15)+(EXPERTO2FIJO/44)*B476),0)</f>
        <v>506343</v>
      </c>
      <c r="Q476" s="9">
        <f>ROUNDDOWN(((('ASIG EXPERIENCIA'!P76)+(((EXPERTO2/44)*B476)*15)/15)+(EXPERTO2FIJO/44)*B476),0)</f>
        <v>560679</v>
      </c>
      <c r="R476" s="9">
        <f>ROUNDDOWN(((('ASIG EXPERIENCIA'!Q76)+(((EXPERTO2/44)*B476)*15)/15)+(EXPERTO2FIJO/44)*B476),0)</f>
        <v>570166</v>
      </c>
    </row>
    <row r="477" spans="1:18" ht="17.45" customHeight="1" thickBot="1" x14ac:dyDescent="0.3">
      <c r="A477" s="11" t="s">
        <v>13</v>
      </c>
      <c r="B477" s="13">
        <v>21</v>
      </c>
      <c r="C477" s="14">
        <f>'RMN-BRP'!E23</f>
        <v>299111.39999999997</v>
      </c>
      <c r="D477" s="9">
        <f>ROUNDDOWN(((('ASIG EXPERIENCIA'!C77)+(((EXPERTO2/44)*B477)*1)/15)+(EXPERTO2FIJO/44)*B477),0)</f>
        <v>129578</v>
      </c>
      <c r="E477" s="9">
        <f>ROUNDDOWN(((('ASIG EXPERIENCIA'!D77)+(((EXPERTO2/44)*B477)*2)/15)+(EXPERTO2FIJO/44)*B477),0)</f>
        <v>163086</v>
      </c>
      <c r="F477" s="9">
        <f>ROUNDDOWN(((('ASIG EXPERIENCIA'!E77)+(((EXPERTO2/44)*B477)*3)/15)+(EXPERTO2FIJO/44)*B477),0)</f>
        <v>196592</v>
      </c>
      <c r="G477" s="9">
        <f>ROUNDDOWN(((('ASIG EXPERIENCIA'!F77)+(((EXPERTO2/44)*B477)*4)/15)+(EXPERTO2FIJO/44)*B477),0)</f>
        <v>230099</v>
      </c>
      <c r="H477" s="9">
        <f>ROUNDDOWN(((('ASIG EXPERIENCIA'!G77)+(((EXPERTO2/44)*B477)*5)/15)+(EXPERTO2FIJO/44)*B477),0)</f>
        <v>263606</v>
      </c>
      <c r="I477" s="9">
        <f>ROUNDDOWN(((('ASIG EXPERIENCIA'!H77)+(((EXPERTO2/44)*B477)*6)/15)+(EXPERTO2FIJO/44)*B477),0)</f>
        <v>297113</v>
      </c>
      <c r="J477" s="9">
        <f>ROUNDDOWN(((('ASIG EXPERIENCIA'!I77)+(((EXPERTO2/44)*B477)*7)/15)+(EXPERTO2FIJO/44)*B477),0)</f>
        <v>330619</v>
      </c>
      <c r="K477" s="9">
        <f>ROUNDDOWN(((('ASIG EXPERIENCIA'!J77)+(((EXPERTO2/44)*B477)*8)/15)+(EXPERTO2FIJO/44)*B477),0)</f>
        <v>364126</v>
      </c>
      <c r="L477" s="9">
        <f>ROUNDDOWN(((('ASIG EXPERIENCIA'!K77)+(((EXPERTO2/44)*B477)*9)/15)+(EXPERTO2FIJO/44)*B477),0)</f>
        <v>397633</v>
      </c>
      <c r="M477" s="9">
        <f>ROUNDDOWN(((('ASIG EXPERIENCIA'!L77)+(((EXPERTO2/44)*B477)*10)/15)+(EXPERTO2FIJO/44)*B477),0)</f>
        <v>431140</v>
      </c>
      <c r="N477" s="9">
        <f>ROUNDDOWN(((('ASIG EXPERIENCIA'!M77)+(((EXPERTO2/44)*B477)*11)/15)+(EXPERTO2FIJO/44)*B477),0)</f>
        <v>464647</v>
      </c>
      <c r="O477" s="9">
        <f>ROUNDDOWN(((('ASIG EXPERIENCIA'!N77)+(((EXPERTO2/44)*B477)*12)/15)+(EXPERTO2FIJO/44)*B477),0)</f>
        <v>498153</v>
      </c>
      <c r="P477" s="9">
        <f>ROUNDDOWN(((('ASIG EXPERIENCIA'!O77)+(((EXPERTO2/44)*B477)*13)/15)+(EXPERTO2FIJO/44)*B477),0)</f>
        <v>531660</v>
      </c>
      <c r="Q477" s="9">
        <f>ROUNDDOWN(((('ASIG EXPERIENCIA'!P77)+(((EXPERTO2/44)*B477)*15)/15)+(EXPERTO2FIJO/44)*B477),0)</f>
        <v>588714</v>
      </c>
      <c r="R477" s="9">
        <f>ROUNDDOWN(((('ASIG EXPERIENCIA'!Q77)+(((EXPERTO2/44)*B477)*15)/15)+(EXPERTO2FIJO/44)*B477),0)</f>
        <v>598674</v>
      </c>
    </row>
    <row r="478" spans="1:18" ht="17.45" customHeight="1" thickBot="1" x14ac:dyDescent="0.3">
      <c r="A478" s="11" t="s">
        <v>13</v>
      </c>
      <c r="B478" s="13">
        <v>22</v>
      </c>
      <c r="C478" s="14">
        <f>'RMN-BRP'!E24</f>
        <v>313354.8</v>
      </c>
      <c r="D478" s="9">
        <f>ROUNDDOWN(((('ASIG EXPERIENCIA'!C78)+(((EXPERTO2/44)*B478)*1)/15)+(EXPERTO2FIJO/44)*B478),0)</f>
        <v>135749</v>
      </c>
      <c r="E478" s="9">
        <f>ROUNDDOWN(((('ASIG EXPERIENCIA'!D78)+(((EXPERTO2/44)*B478)*2)/15)+(EXPERTO2FIJO/44)*B478),0)</f>
        <v>170852</v>
      </c>
      <c r="F478" s="9">
        <f>ROUNDDOWN(((('ASIG EXPERIENCIA'!E78)+(((EXPERTO2/44)*B478)*3)/15)+(EXPERTO2FIJO/44)*B478),0)</f>
        <v>205953</v>
      </c>
      <c r="G478" s="9">
        <f>ROUNDDOWN(((('ASIG EXPERIENCIA'!F78)+(((EXPERTO2/44)*B478)*4)/15)+(EXPERTO2FIJO/44)*B478),0)</f>
        <v>241056</v>
      </c>
      <c r="H478" s="9">
        <f>ROUNDDOWN(((('ASIG EXPERIENCIA'!G78)+(((EXPERTO2/44)*B478)*5)/15)+(EXPERTO2FIJO/44)*B478),0)</f>
        <v>276159</v>
      </c>
      <c r="I478" s="9">
        <f>ROUNDDOWN(((('ASIG EXPERIENCIA'!H78)+(((EXPERTO2/44)*B478)*6)/15)+(EXPERTO2FIJO/44)*B478),0)</f>
        <v>311260</v>
      </c>
      <c r="J478" s="9">
        <f>ROUNDDOWN(((('ASIG EXPERIENCIA'!I78)+(((EXPERTO2/44)*B478)*7)/15)+(EXPERTO2FIJO/44)*B478),0)</f>
        <v>346363</v>
      </c>
      <c r="K478" s="9">
        <f>ROUNDDOWN(((('ASIG EXPERIENCIA'!J78)+(((EXPERTO2/44)*B478)*8)/15)+(EXPERTO2FIJO/44)*B478),0)</f>
        <v>381466</v>
      </c>
      <c r="L478" s="9">
        <f>ROUNDDOWN(((('ASIG EXPERIENCIA'!K78)+(((EXPERTO2/44)*B478)*9)/15)+(EXPERTO2FIJO/44)*B478),0)</f>
        <v>416568</v>
      </c>
      <c r="M478" s="9">
        <f>ROUNDDOWN(((('ASIG EXPERIENCIA'!L78)+(((EXPERTO2/44)*B478)*10)/15)+(EXPERTO2FIJO/44)*B478),0)</f>
        <v>451670</v>
      </c>
      <c r="N478" s="9">
        <f>ROUNDDOWN(((('ASIG EXPERIENCIA'!M78)+(((EXPERTO2/44)*B478)*11)/15)+(EXPERTO2FIJO/44)*B478),0)</f>
        <v>486773</v>
      </c>
      <c r="O478" s="9">
        <f>ROUNDDOWN(((('ASIG EXPERIENCIA'!N78)+(((EXPERTO2/44)*B478)*12)/15)+(EXPERTO2FIJO/44)*B478),0)</f>
        <v>521875</v>
      </c>
      <c r="P478" s="9">
        <f>ROUNDDOWN(((('ASIG EXPERIENCIA'!O78)+(((EXPERTO2/44)*B478)*13)/15)+(EXPERTO2FIJO/44)*B478),0)</f>
        <v>556977</v>
      </c>
      <c r="Q478" s="9">
        <f>ROUNDDOWN(((('ASIG EXPERIENCIA'!P78)+(((EXPERTO2/44)*B478)*15)/15)+(EXPERTO2FIJO/44)*B478),0)</f>
        <v>616747</v>
      </c>
      <c r="R478" s="9">
        <f>ROUNDDOWN(((('ASIG EXPERIENCIA'!Q78)+(((EXPERTO2/44)*B478)*15)/15)+(EXPERTO2FIJO/44)*B478),0)</f>
        <v>627182</v>
      </c>
    </row>
    <row r="479" spans="1:18" ht="17.45" customHeight="1" thickBot="1" x14ac:dyDescent="0.3">
      <c r="A479" s="11" t="s">
        <v>13</v>
      </c>
      <c r="B479" s="13">
        <v>23</v>
      </c>
      <c r="C479" s="14">
        <f>'RMN-BRP'!E25</f>
        <v>327598.2</v>
      </c>
      <c r="D479" s="9">
        <f>ROUNDDOWN(((('ASIG EXPERIENCIA'!C79)+(((EXPERTO2/44)*B479)*1)/15)+(EXPERTO2FIJO/44)*B479),0)</f>
        <v>141919</v>
      </c>
      <c r="E479" s="9">
        <f>ROUNDDOWN(((('ASIG EXPERIENCIA'!D79)+(((EXPERTO2/44)*B479)*2)/15)+(EXPERTO2FIJO/44)*B479),0)</f>
        <v>178617</v>
      </c>
      <c r="F479" s="9">
        <f>ROUNDDOWN(((('ASIG EXPERIENCIA'!E79)+(((EXPERTO2/44)*B479)*3)/15)+(EXPERTO2FIJO/44)*B479),0)</f>
        <v>215315</v>
      </c>
      <c r="G479" s="9">
        <f>ROUNDDOWN(((('ASIG EXPERIENCIA'!F79)+(((EXPERTO2/44)*B479)*4)/15)+(EXPERTO2FIJO/44)*B479),0)</f>
        <v>252013</v>
      </c>
      <c r="H479" s="9">
        <f>ROUNDDOWN(((('ASIG EXPERIENCIA'!G79)+(((EXPERTO2/44)*B479)*5)/15)+(EXPERTO2FIJO/44)*B479),0)</f>
        <v>288711</v>
      </c>
      <c r="I479" s="9">
        <f>ROUNDDOWN(((('ASIG EXPERIENCIA'!H79)+(((EXPERTO2/44)*B479)*6)/15)+(EXPERTO2FIJO/44)*B479),0)</f>
        <v>325409</v>
      </c>
      <c r="J479" s="9">
        <f>ROUNDDOWN(((('ASIG EXPERIENCIA'!I79)+(((EXPERTO2/44)*B479)*7)/15)+(EXPERTO2FIJO/44)*B479),0)</f>
        <v>362107</v>
      </c>
      <c r="K479" s="9">
        <f>ROUNDDOWN(((('ASIG EXPERIENCIA'!J79)+(((EXPERTO2/44)*B479)*8)/15)+(EXPERTO2FIJO/44)*B479),0)</f>
        <v>398805</v>
      </c>
      <c r="L479" s="9">
        <f>ROUNDDOWN(((('ASIG EXPERIENCIA'!K79)+(((EXPERTO2/44)*B479)*9)/15)+(EXPERTO2FIJO/44)*B479),0)</f>
        <v>435502</v>
      </c>
      <c r="M479" s="9">
        <f>ROUNDDOWN(((('ASIG EXPERIENCIA'!L79)+(((EXPERTO2/44)*B479)*10)/15)+(EXPERTO2FIJO/44)*B479),0)</f>
        <v>472200</v>
      </c>
      <c r="N479" s="9">
        <f>ROUNDDOWN(((('ASIG EXPERIENCIA'!M79)+(((EXPERTO2/44)*B479)*11)/15)+(EXPERTO2FIJO/44)*B479),0)</f>
        <v>508899</v>
      </c>
      <c r="O479" s="9">
        <f>ROUNDDOWN(((('ASIG EXPERIENCIA'!N79)+(((EXPERTO2/44)*B479)*12)/15)+(EXPERTO2FIJO/44)*B479),0)</f>
        <v>545597</v>
      </c>
      <c r="P479" s="9">
        <f>ROUNDDOWN(((('ASIG EXPERIENCIA'!O79)+(((EXPERTO2/44)*B479)*13)/15)+(EXPERTO2FIJO/44)*B479),0)</f>
        <v>582295</v>
      </c>
      <c r="Q479" s="9">
        <f>ROUNDDOWN(((('ASIG EXPERIENCIA'!P79)+(((EXPERTO2/44)*B479)*15)/15)+(EXPERTO2FIJO/44)*B479),0)</f>
        <v>644782</v>
      </c>
      <c r="R479" s="9">
        <f>ROUNDDOWN(((('ASIG EXPERIENCIA'!Q79)+(((EXPERTO2/44)*B479)*15)/15)+(EXPERTO2FIJO/44)*B479),0)</f>
        <v>655691</v>
      </c>
    </row>
    <row r="480" spans="1:18" ht="17.45" customHeight="1" thickBot="1" x14ac:dyDescent="0.3">
      <c r="A480" s="11" t="s">
        <v>13</v>
      </c>
      <c r="B480" s="13">
        <v>24</v>
      </c>
      <c r="C480" s="14">
        <f>'RMN-BRP'!E26</f>
        <v>341841.6</v>
      </c>
      <c r="D480" s="9">
        <f>ROUNDDOWN(((('ASIG EXPERIENCIA'!C80)+(((EXPERTO2/44)*B480)*1)/15)+(EXPERTO2FIJO/44)*B480),0)</f>
        <v>148090</v>
      </c>
      <c r="E480" s="9">
        <f>ROUNDDOWN(((('ASIG EXPERIENCIA'!D80)+(((EXPERTO2/44)*B480)*2)/15)+(EXPERTO2FIJO/44)*B480),0)</f>
        <v>186383</v>
      </c>
      <c r="F480" s="9">
        <f>ROUNDDOWN(((('ASIG EXPERIENCIA'!E80)+(((EXPERTO2/44)*B480)*3)/15)+(EXPERTO2FIJO/44)*B480),0)</f>
        <v>224677</v>
      </c>
      <c r="G480" s="9">
        <f>ROUNDDOWN(((('ASIG EXPERIENCIA'!F80)+(((EXPERTO2/44)*B480)*4)/15)+(EXPERTO2FIJO/44)*B480),0)</f>
        <v>262971</v>
      </c>
      <c r="H480" s="9">
        <f>ROUNDDOWN(((('ASIG EXPERIENCIA'!G80)+(((EXPERTO2/44)*B480)*5)/15)+(EXPERTO2FIJO/44)*B480),0)</f>
        <v>301264</v>
      </c>
      <c r="I480" s="9">
        <f>ROUNDDOWN(((('ASIG EXPERIENCIA'!H80)+(((EXPERTO2/44)*B480)*6)/15)+(EXPERTO2FIJO/44)*B480),0)</f>
        <v>339557</v>
      </c>
      <c r="J480" s="9">
        <f>ROUNDDOWN(((('ASIG EXPERIENCIA'!I80)+(((EXPERTO2/44)*B480)*7)/15)+(EXPERTO2FIJO/44)*B480),0)</f>
        <v>377851</v>
      </c>
      <c r="K480" s="9">
        <f>ROUNDDOWN(((('ASIG EXPERIENCIA'!J80)+(((EXPERTO2/44)*B480)*8)/15)+(EXPERTO2FIJO/44)*B480),0)</f>
        <v>416144</v>
      </c>
      <c r="L480" s="9">
        <f>ROUNDDOWN(((('ASIG EXPERIENCIA'!K80)+(((EXPERTO2/44)*B480)*9)/15)+(EXPERTO2FIJO/44)*B480),0)</f>
        <v>454438</v>
      </c>
      <c r="M480" s="9">
        <f>ROUNDDOWN(((('ASIG EXPERIENCIA'!L80)+(((EXPERTO2/44)*B480)*10)/15)+(EXPERTO2FIJO/44)*B480),0)</f>
        <v>492732</v>
      </c>
      <c r="N480" s="9">
        <f>ROUNDDOWN(((('ASIG EXPERIENCIA'!M80)+(((EXPERTO2/44)*B480)*11)/15)+(EXPERTO2FIJO/44)*B480),0)</f>
        <v>531025</v>
      </c>
      <c r="O480" s="9">
        <f>ROUNDDOWN(((('ASIG EXPERIENCIA'!N80)+(((EXPERTO2/44)*B480)*12)/15)+(EXPERTO2FIJO/44)*B480),0)</f>
        <v>569318</v>
      </c>
      <c r="P480" s="9">
        <f>ROUNDDOWN(((('ASIG EXPERIENCIA'!O80)+(((EXPERTO2/44)*B480)*13)/15)+(EXPERTO2FIJO/44)*B480),0)</f>
        <v>607612</v>
      </c>
      <c r="Q480" s="9">
        <f>ROUNDDOWN(((('ASIG EXPERIENCIA'!P80)+(((EXPERTO2/44)*B480)*15)/15)+(EXPERTO2FIJO/44)*B480),0)</f>
        <v>672816</v>
      </c>
      <c r="R480" s="9">
        <f>ROUNDDOWN(((('ASIG EXPERIENCIA'!Q80)+(((EXPERTO2/44)*B480)*15)/15)+(EXPERTO2FIJO/44)*B480),0)</f>
        <v>684199</v>
      </c>
    </row>
    <row r="481" spans="1:18" ht="17.45" customHeight="1" thickBot="1" x14ac:dyDescent="0.3">
      <c r="A481" s="11" t="s">
        <v>13</v>
      </c>
      <c r="B481" s="13">
        <v>25</v>
      </c>
      <c r="C481" s="14">
        <f>'RMN-BRP'!E27</f>
        <v>356085</v>
      </c>
      <c r="D481" s="9">
        <f>ROUNDDOWN(((('ASIG EXPERIENCIA'!C81)+(((EXPERTO2/44)*B481)*1)/15)+(EXPERTO2FIJO/44)*B481),0)</f>
        <v>154260</v>
      </c>
      <c r="E481" s="9">
        <f>ROUNDDOWN(((('ASIG EXPERIENCIA'!D81)+(((EXPERTO2/44)*B481)*2)/15)+(EXPERTO2FIJO/44)*B481),0)</f>
        <v>194150</v>
      </c>
      <c r="F481" s="9">
        <f>ROUNDDOWN(((('ASIG EXPERIENCIA'!E81)+(((EXPERTO2/44)*B481)*3)/15)+(EXPERTO2FIJO/44)*B481),0)</f>
        <v>234038</v>
      </c>
      <c r="G481" s="9">
        <f>ROUNDDOWN(((('ASIG EXPERIENCIA'!F81)+(((EXPERTO2/44)*B481)*4)/15)+(EXPERTO2FIJO/44)*B481),0)</f>
        <v>273928</v>
      </c>
      <c r="H481" s="9">
        <f>ROUNDDOWN(((('ASIG EXPERIENCIA'!G81)+(((EXPERTO2/44)*B481)*5)/15)+(EXPERTO2FIJO/44)*B481),0)</f>
        <v>313817</v>
      </c>
      <c r="I481" s="9">
        <f>ROUNDDOWN(((('ASIG EXPERIENCIA'!H81)+(((EXPERTO2/44)*B481)*6)/15)+(EXPERTO2FIJO/44)*B481),0)</f>
        <v>353705</v>
      </c>
      <c r="J481" s="9">
        <f>ROUNDDOWN(((('ASIG EXPERIENCIA'!I81)+(((EXPERTO2/44)*B481)*7)/15)+(EXPERTO2FIJO/44)*B481),0)</f>
        <v>393595</v>
      </c>
      <c r="K481" s="9">
        <f>ROUNDDOWN(((('ASIG EXPERIENCIA'!J81)+(((EXPERTO2/44)*B481)*8)/15)+(EXPERTO2FIJO/44)*B481),0)</f>
        <v>433484</v>
      </c>
      <c r="L481" s="9">
        <f>ROUNDDOWN(((('ASIG EXPERIENCIA'!K81)+(((EXPERTO2/44)*B481)*9)/15)+(EXPERTO2FIJO/44)*B481),0)</f>
        <v>473373</v>
      </c>
      <c r="M481" s="9">
        <f>ROUNDDOWN(((('ASIG EXPERIENCIA'!L81)+(((EXPERTO2/44)*B481)*10)/15)+(EXPERTO2FIJO/44)*B481),0)</f>
        <v>513262</v>
      </c>
      <c r="N481" s="9">
        <f>ROUNDDOWN(((('ASIG EXPERIENCIA'!M81)+(((EXPERTO2/44)*B481)*11)/15)+(EXPERTO2FIJO/44)*B481),0)</f>
        <v>553150</v>
      </c>
      <c r="O481" s="9">
        <f>ROUNDDOWN(((('ASIG EXPERIENCIA'!N81)+(((EXPERTO2/44)*B481)*12)/15)+(EXPERTO2FIJO/44)*B481),0)</f>
        <v>593040</v>
      </c>
      <c r="P481" s="9">
        <f>ROUNDDOWN(((('ASIG EXPERIENCIA'!O81)+(((EXPERTO2/44)*B481)*13)/15)+(EXPERTO2FIJO/44)*B481),0)</f>
        <v>632929</v>
      </c>
      <c r="Q481" s="9">
        <f>ROUNDDOWN(((('ASIG EXPERIENCIA'!P81)+(((EXPERTO2/44)*B481)*15)/15)+(EXPERTO2FIJO/44)*B481),0)</f>
        <v>700849</v>
      </c>
      <c r="R481" s="9">
        <f>ROUNDDOWN(((('ASIG EXPERIENCIA'!Q81)+(((EXPERTO2/44)*B481)*15)/15)+(EXPERTO2FIJO/44)*B481),0)</f>
        <v>712707</v>
      </c>
    </row>
    <row r="482" spans="1:18" ht="17.45" customHeight="1" thickBot="1" x14ac:dyDescent="0.3">
      <c r="A482" s="11" t="s">
        <v>13</v>
      </c>
      <c r="B482" s="13">
        <v>26</v>
      </c>
      <c r="C482" s="14">
        <f>'RMN-BRP'!E28</f>
        <v>370328.39999999997</v>
      </c>
      <c r="D482" s="9">
        <f>ROUNDDOWN(((('ASIG EXPERIENCIA'!C82)+(((EXPERTO2/44)*B482)*1)/15)+(EXPERTO2FIJO/44)*B482),0)</f>
        <v>160431</v>
      </c>
      <c r="E482" s="9">
        <f>ROUNDDOWN(((('ASIG EXPERIENCIA'!D82)+(((EXPERTO2/44)*B482)*2)/15)+(EXPERTO2FIJO/44)*B482),0)</f>
        <v>201916</v>
      </c>
      <c r="F482" s="9">
        <f>ROUNDDOWN(((('ASIG EXPERIENCIA'!E82)+(((EXPERTO2/44)*B482)*3)/15)+(EXPERTO2FIJO/44)*B482),0)</f>
        <v>243400</v>
      </c>
      <c r="G482" s="9">
        <f>ROUNDDOWN(((('ASIG EXPERIENCIA'!F82)+(((EXPERTO2/44)*B482)*4)/15)+(EXPERTO2FIJO/44)*B482),0)</f>
        <v>284884</v>
      </c>
      <c r="H482" s="9">
        <f>ROUNDDOWN(((('ASIG EXPERIENCIA'!G82)+(((EXPERTO2/44)*B482)*5)/15)+(EXPERTO2FIJO/44)*B482),0)</f>
        <v>326369</v>
      </c>
      <c r="I482" s="9">
        <f>ROUNDDOWN(((('ASIG EXPERIENCIA'!H82)+(((EXPERTO2/44)*B482)*6)/15)+(EXPERTO2FIJO/44)*B482),0)</f>
        <v>367854</v>
      </c>
      <c r="J482" s="9">
        <f>ROUNDDOWN(((('ASIG EXPERIENCIA'!I82)+(((EXPERTO2/44)*B482)*7)/15)+(EXPERTO2FIJO/44)*B482),0)</f>
        <v>409338</v>
      </c>
      <c r="K482" s="9">
        <f>ROUNDDOWN(((('ASIG EXPERIENCIA'!J82)+(((EXPERTO2/44)*B482)*8)/15)+(EXPERTO2FIJO/44)*B482),0)</f>
        <v>450823</v>
      </c>
      <c r="L482" s="9">
        <f>ROUNDDOWN(((('ASIG EXPERIENCIA'!K82)+(((EXPERTO2/44)*B482)*9)/15)+(EXPERTO2FIJO/44)*B482),0)</f>
        <v>492308</v>
      </c>
      <c r="M482" s="9">
        <f>ROUNDDOWN(((('ASIG EXPERIENCIA'!L82)+(((EXPERTO2/44)*B482)*10)/15)+(EXPERTO2FIJO/44)*B482),0)</f>
        <v>533792</v>
      </c>
      <c r="N482" s="9">
        <f>ROUNDDOWN(((('ASIG EXPERIENCIA'!M82)+(((EXPERTO2/44)*B482)*11)/15)+(EXPERTO2FIJO/44)*B482),0)</f>
        <v>575277</v>
      </c>
      <c r="O482" s="9">
        <f>ROUNDDOWN(((('ASIG EXPERIENCIA'!N82)+(((EXPERTO2/44)*B482)*12)/15)+(EXPERTO2FIJO/44)*B482),0)</f>
        <v>616762</v>
      </c>
      <c r="P482" s="9">
        <f>ROUNDDOWN(((('ASIG EXPERIENCIA'!O82)+(((EXPERTO2/44)*B482)*13)/15)+(EXPERTO2FIJO/44)*B482),0)</f>
        <v>658246</v>
      </c>
      <c r="Q482" s="9">
        <f>ROUNDDOWN(((('ASIG EXPERIENCIA'!P82)+(((EXPERTO2/44)*B482)*15)/15)+(EXPERTO2FIJO/44)*B482),0)</f>
        <v>728884</v>
      </c>
      <c r="R482" s="9">
        <f>ROUNDDOWN(((('ASIG EXPERIENCIA'!Q82)+(((EXPERTO2/44)*B482)*15)/15)+(EXPERTO2FIJO/44)*B482),0)</f>
        <v>741216</v>
      </c>
    </row>
    <row r="483" spans="1:18" ht="17.45" customHeight="1" thickBot="1" x14ac:dyDescent="0.3">
      <c r="A483" s="11" t="s">
        <v>13</v>
      </c>
      <c r="B483" s="13">
        <v>27</v>
      </c>
      <c r="C483" s="14">
        <f>'RMN-BRP'!E29</f>
        <v>384571.8</v>
      </c>
      <c r="D483" s="9">
        <f>ROUNDDOWN(((('ASIG EXPERIENCIA'!C83)+(((EXPERTO2/44)*B483)*1)/15)+(EXPERTO2FIJO/44)*B483),0)</f>
        <v>166601</v>
      </c>
      <c r="E483" s="9">
        <f>ROUNDDOWN(((('ASIG EXPERIENCIA'!D83)+(((EXPERTO2/44)*B483)*2)/15)+(EXPERTO2FIJO/44)*B483),0)</f>
        <v>209681</v>
      </c>
      <c r="F483" s="9">
        <f>ROUNDDOWN(((('ASIG EXPERIENCIA'!E83)+(((EXPERTO2/44)*B483)*3)/15)+(EXPERTO2FIJO/44)*B483),0)</f>
        <v>252762</v>
      </c>
      <c r="G483" s="9">
        <f>ROUNDDOWN(((('ASIG EXPERIENCIA'!F83)+(((EXPERTO2/44)*B483)*4)/15)+(EXPERTO2FIJO/44)*B483),0)</f>
        <v>295842</v>
      </c>
      <c r="H483" s="9">
        <f>ROUNDDOWN(((('ASIG EXPERIENCIA'!G83)+(((EXPERTO2/44)*B483)*5)/15)+(EXPERTO2FIJO/44)*B483),0)</f>
        <v>338922</v>
      </c>
      <c r="I483" s="9">
        <f>ROUNDDOWN(((('ASIG EXPERIENCIA'!H83)+(((EXPERTO2/44)*B483)*6)/15)+(EXPERTO2FIJO/44)*B483),0)</f>
        <v>382002</v>
      </c>
      <c r="J483" s="9">
        <f>ROUNDDOWN(((('ASIG EXPERIENCIA'!I83)+(((EXPERTO2/44)*B483)*7)/15)+(EXPERTO2FIJO/44)*B483),0)</f>
        <v>425082</v>
      </c>
      <c r="K483" s="9">
        <f>ROUNDDOWN(((('ASIG EXPERIENCIA'!J83)+(((EXPERTO2/44)*B483)*8)/15)+(EXPERTO2FIJO/44)*B483),0)</f>
        <v>468163</v>
      </c>
      <c r="L483" s="9">
        <f>ROUNDDOWN(((('ASIG EXPERIENCIA'!K83)+(((EXPERTO2/44)*B483)*9)/15)+(EXPERTO2FIJO/44)*B483),0)</f>
        <v>511243</v>
      </c>
      <c r="M483" s="9">
        <f>ROUNDDOWN(((('ASIG EXPERIENCIA'!L83)+(((EXPERTO2/44)*B483)*10)/15)+(EXPERTO2FIJO/44)*B483),0)</f>
        <v>554323</v>
      </c>
      <c r="N483" s="9">
        <f>ROUNDDOWN(((('ASIG EXPERIENCIA'!M83)+(((EXPERTO2/44)*B483)*11)/15)+(EXPERTO2FIJO/44)*B483),0)</f>
        <v>597403</v>
      </c>
      <c r="O483" s="9">
        <f>ROUNDDOWN(((('ASIG EXPERIENCIA'!N83)+(((EXPERTO2/44)*B483)*12)/15)+(EXPERTO2FIJO/44)*B483),0)</f>
        <v>640484</v>
      </c>
      <c r="P483" s="9">
        <f>ROUNDDOWN(((('ASIG EXPERIENCIA'!O83)+(((EXPERTO2/44)*B483)*13)/15)+(EXPERTO2FIJO/44)*B483),0)</f>
        <v>683564</v>
      </c>
      <c r="Q483" s="9">
        <f>ROUNDDOWN(((('ASIG EXPERIENCIA'!P83)+(((EXPERTO2/44)*B483)*15)/15)+(EXPERTO2FIJO/44)*B483),0)</f>
        <v>756917</v>
      </c>
      <c r="R483" s="9">
        <f>ROUNDDOWN(((('ASIG EXPERIENCIA'!Q83)+(((EXPERTO2/44)*B483)*15)/15)+(EXPERTO2FIJO/44)*B483),0)</f>
        <v>769723</v>
      </c>
    </row>
    <row r="484" spans="1:18" ht="17.45" customHeight="1" thickBot="1" x14ac:dyDescent="0.3">
      <c r="A484" s="11" t="s">
        <v>13</v>
      </c>
      <c r="B484" s="13">
        <v>28</v>
      </c>
      <c r="C484" s="14">
        <f>'RMN-BRP'!E30</f>
        <v>398815.2</v>
      </c>
      <c r="D484" s="9">
        <f>ROUNDDOWN(((('ASIG EXPERIENCIA'!C84)+(((EXPERTO2/44)*B484)*1)/15)+(EXPERTO2FIJO/44)*B484),0)</f>
        <v>172771</v>
      </c>
      <c r="E484" s="9">
        <f>ROUNDDOWN(((('ASIG EXPERIENCIA'!D84)+(((EXPERTO2/44)*B484)*2)/15)+(EXPERTO2FIJO/44)*B484),0)</f>
        <v>217448</v>
      </c>
      <c r="F484" s="9">
        <f>ROUNDDOWN(((('ASIG EXPERIENCIA'!E84)+(((EXPERTO2/44)*B484)*3)/15)+(EXPERTO2FIJO/44)*B484),0)</f>
        <v>262124</v>
      </c>
      <c r="G484" s="9">
        <f>ROUNDDOWN(((('ASIG EXPERIENCIA'!F84)+(((EXPERTO2/44)*B484)*4)/15)+(EXPERTO2FIJO/44)*B484),0)</f>
        <v>306799</v>
      </c>
      <c r="H484" s="9">
        <f>ROUNDDOWN(((('ASIG EXPERIENCIA'!G84)+(((EXPERTO2/44)*B484)*5)/15)+(EXPERTO2FIJO/44)*B484),0)</f>
        <v>351475</v>
      </c>
      <c r="I484" s="9">
        <f>ROUNDDOWN(((('ASIG EXPERIENCIA'!H84)+(((EXPERTO2/44)*B484)*6)/15)+(EXPERTO2FIJO/44)*B484),0)</f>
        <v>396150</v>
      </c>
      <c r="J484" s="9">
        <f>ROUNDDOWN(((('ASIG EXPERIENCIA'!I84)+(((EXPERTO2/44)*B484)*7)/15)+(EXPERTO2FIJO/44)*B484),0)</f>
        <v>440826</v>
      </c>
      <c r="K484" s="9">
        <f>ROUNDDOWN(((('ASIG EXPERIENCIA'!J84)+(((EXPERTO2/44)*B484)*8)/15)+(EXPERTO2FIJO/44)*B484),0)</f>
        <v>485502</v>
      </c>
      <c r="L484" s="9">
        <f>ROUNDDOWN(((('ASIG EXPERIENCIA'!K84)+(((EXPERTO2/44)*B484)*9)/15)+(EXPERTO2FIJO/44)*B484),0)</f>
        <v>530178</v>
      </c>
      <c r="M484" s="9">
        <f>ROUNDDOWN(((('ASIG EXPERIENCIA'!L84)+(((EXPERTO2/44)*B484)*10)/15)+(EXPERTO2FIJO/44)*B484),0)</f>
        <v>574853</v>
      </c>
      <c r="N484" s="9">
        <f>ROUNDDOWN(((('ASIG EXPERIENCIA'!M84)+(((EXPERTO2/44)*B484)*11)/15)+(EXPERTO2FIJO/44)*B484),0)</f>
        <v>619529</v>
      </c>
      <c r="O484" s="9">
        <f>ROUNDDOWN(((('ASIG EXPERIENCIA'!N84)+(((EXPERTO2/44)*B484)*12)/15)+(EXPERTO2FIJO/44)*B484),0)</f>
        <v>664204</v>
      </c>
      <c r="P484" s="9">
        <f>ROUNDDOWN(((('ASIG EXPERIENCIA'!O84)+(((EXPERTO2/44)*B484)*13)/15)+(EXPERTO2FIJO/44)*B484),0)</f>
        <v>708881</v>
      </c>
      <c r="Q484" s="9">
        <f>ROUNDDOWN(((('ASIG EXPERIENCIA'!P84)+(((EXPERTO2/44)*B484)*15)/15)+(EXPERTO2FIJO/44)*B484),0)</f>
        <v>784952</v>
      </c>
      <c r="R484" s="9">
        <f>ROUNDDOWN(((('ASIG EXPERIENCIA'!Q84)+(((EXPERTO2/44)*B484)*15)/15)+(EXPERTO2FIJO/44)*B484),0)</f>
        <v>798232</v>
      </c>
    </row>
    <row r="485" spans="1:18" ht="17.45" customHeight="1" thickBot="1" x14ac:dyDescent="0.3">
      <c r="A485" s="11" t="s">
        <v>13</v>
      </c>
      <c r="B485" s="13">
        <v>29</v>
      </c>
      <c r="C485" s="14">
        <f>'RMN-BRP'!E31</f>
        <v>413058.6</v>
      </c>
      <c r="D485" s="9">
        <f>ROUNDDOWN(((('ASIG EXPERIENCIA'!C85)+(((EXPERTO2/44)*B485)*1)/15)+(EXPERTO2FIJO/44)*B485),0)</f>
        <v>178942</v>
      </c>
      <c r="E485" s="9">
        <f>ROUNDDOWN(((('ASIG EXPERIENCIA'!D85)+(((EXPERTO2/44)*B485)*2)/15)+(EXPERTO2FIJO/44)*B485),0)</f>
        <v>225214</v>
      </c>
      <c r="F485" s="9">
        <f>ROUNDDOWN(((('ASIG EXPERIENCIA'!E85)+(((EXPERTO2/44)*B485)*3)/15)+(EXPERTO2FIJO/44)*B485),0)</f>
        <v>271485</v>
      </c>
      <c r="G485" s="9">
        <f>ROUNDDOWN(((('ASIG EXPERIENCIA'!F85)+(((EXPERTO2/44)*B485)*4)/15)+(EXPERTO2FIJO/44)*B485),0)</f>
        <v>317756</v>
      </c>
      <c r="H485" s="9">
        <f>ROUNDDOWN(((('ASIG EXPERIENCIA'!G85)+(((EXPERTO2/44)*B485)*5)/15)+(EXPERTO2FIJO/44)*B485),0)</f>
        <v>364027</v>
      </c>
      <c r="I485" s="9">
        <f>ROUNDDOWN(((('ASIG EXPERIENCIA'!H85)+(((EXPERTO2/44)*B485)*6)/15)+(EXPERTO2FIJO/44)*B485),0)</f>
        <v>410299</v>
      </c>
      <c r="J485" s="9">
        <f>ROUNDDOWN(((('ASIG EXPERIENCIA'!I85)+(((EXPERTO2/44)*B485)*7)/15)+(EXPERTO2FIJO/44)*B485),0)</f>
        <v>456570</v>
      </c>
      <c r="K485" s="9">
        <f>ROUNDDOWN(((('ASIG EXPERIENCIA'!J85)+(((EXPERTO2/44)*B485)*8)/15)+(EXPERTO2FIJO/44)*B485),0)</f>
        <v>502841</v>
      </c>
      <c r="L485" s="9">
        <f>ROUNDDOWN(((('ASIG EXPERIENCIA'!K85)+(((EXPERTO2/44)*B485)*9)/15)+(EXPERTO2FIJO/44)*B485),0)</f>
        <v>549113</v>
      </c>
      <c r="M485" s="9">
        <f>ROUNDDOWN(((('ASIG EXPERIENCIA'!L85)+(((EXPERTO2/44)*B485)*10)/15)+(EXPERTO2FIJO/44)*B485),0)</f>
        <v>595384</v>
      </c>
      <c r="N485" s="9">
        <f>ROUNDDOWN(((('ASIG EXPERIENCIA'!M85)+(((EXPERTO2/44)*B485)*11)/15)+(EXPERTO2FIJO/44)*B485),0)</f>
        <v>641655</v>
      </c>
      <c r="O485" s="9">
        <f>ROUNDDOWN(((('ASIG EXPERIENCIA'!N85)+(((EXPERTO2/44)*B485)*12)/15)+(EXPERTO2FIJO/44)*B485),0)</f>
        <v>687926</v>
      </c>
      <c r="P485" s="9">
        <f>ROUNDDOWN(((('ASIG EXPERIENCIA'!O85)+(((EXPERTO2/44)*B485)*13)/15)+(EXPERTO2FIJO/44)*B485),0)</f>
        <v>734198</v>
      </c>
      <c r="Q485" s="9">
        <f>ROUNDDOWN(((('ASIG EXPERIENCIA'!P85)+(((EXPERTO2/44)*B485)*15)/15)+(EXPERTO2FIJO/44)*B485),0)</f>
        <v>812986</v>
      </c>
      <c r="R485" s="9">
        <f>ROUNDDOWN(((('ASIG EXPERIENCIA'!Q85)+(((EXPERTO2/44)*B485)*15)/15)+(EXPERTO2FIJO/44)*B485),0)</f>
        <v>826741</v>
      </c>
    </row>
    <row r="486" spans="1:18" ht="17.45" customHeight="1" thickBot="1" x14ac:dyDescent="0.3">
      <c r="A486" s="11" t="s">
        <v>13</v>
      </c>
      <c r="B486" s="13">
        <v>30</v>
      </c>
      <c r="C486" s="14">
        <f>'RMN-BRP'!E32</f>
        <v>427302</v>
      </c>
      <c r="D486" s="9">
        <f>ROUNDDOWN(((('ASIG EXPERIENCIA'!C86)+(((EXPERTO2/44)*B486)*1)/15)+(EXPERTO2FIJO/44)*B486),0)</f>
        <v>185112</v>
      </c>
      <c r="E486" s="9">
        <f>ROUNDDOWN(((('ASIG EXPERIENCIA'!D86)+(((EXPERTO2/44)*B486)*2)/15)+(EXPERTO2FIJO/44)*B486),0)</f>
        <v>232979</v>
      </c>
      <c r="F486" s="9">
        <f>ROUNDDOWN(((('ASIG EXPERIENCIA'!E86)+(((EXPERTO2/44)*B486)*3)/15)+(EXPERTO2FIJO/44)*B486),0)</f>
        <v>280847</v>
      </c>
      <c r="G486" s="9">
        <f>ROUNDDOWN(((('ASIG EXPERIENCIA'!F86)+(((EXPERTO2/44)*B486)*4)/15)+(EXPERTO2FIJO/44)*B486),0)</f>
        <v>328714</v>
      </c>
      <c r="H486" s="9">
        <f>ROUNDDOWN(((('ASIG EXPERIENCIA'!G86)+(((EXPERTO2/44)*B486)*5)/15)+(EXPERTO2FIJO/44)*B486),0)</f>
        <v>376580</v>
      </c>
      <c r="I486" s="9">
        <f>ROUNDDOWN(((('ASIG EXPERIENCIA'!H86)+(((EXPERTO2/44)*B486)*6)/15)+(EXPERTO2FIJO/44)*B486),0)</f>
        <v>424447</v>
      </c>
      <c r="J486" s="9">
        <f>ROUNDDOWN(((('ASIG EXPERIENCIA'!I86)+(((EXPERTO2/44)*B486)*7)/15)+(EXPERTO2FIJO/44)*B486),0)</f>
        <v>472314</v>
      </c>
      <c r="K486" s="9">
        <f>ROUNDDOWN(((('ASIG EXPERIENCIA'!J86)+(((EXPERTO2/44)*B486)*8)/15)+(EXPERTO2FIJO/44)*B486),0)</f>
        <v>520180</v>
      </c>
      <c r="L486" s="9">
        <f>ROUNDDOWN(((('ASIG EXPERIENCIA'!K86)+(((EXPERTO2/44)*B486)*9)/15)+(EXPERTO2FIJO/44)*B486),0)</f>
        <v>568048</v>
      </c>
      <c r="M486" s="9">
        <f>ROUNDDOWN(((('ASIG EXPERIENCIA'!L86)+(((EXPERTO2/44)*B486)*10)/15)+(EXPERTO2FIJO/44)*B486),0)</f>
        <v>615915</v>
      </c>
      <c r="N486" s="9">
        <f>ROUNDDOWN(((('ASIG EXPERIENCIA'!M86)+(((EXPERTO2/44)*B486)*11)/15)+(EXPERTO2FIJO/44)*B486),0)</f>
        <v>663781</v>
      </c>
      <c r="O486" s="9">
        <f>ROUNDDOWN(((('ASIG EXPERIENCIA'!N86)+(((EXPERTO2/44)*B486)*12)/15)+(EXPERTO2FIJO/44)*B486),0)</f>
        <v>711648</v>
      </c>
      <c r="P486" s="9">
        <f>ROUNDDOWN(((('ASIG EXPERIENCIA'!O86)+(((EXPERTO2/44)*B486)*13)/15)+(EXPERTO2FIJO/44)*B486),0)</f>
        <v>759515</v>
      </c>
      <c r="Q486" s="9">
        <f>ROUNDDOWN(((('ASIG EXPERIENCIA'!P86)+(((EXPERTO2/44)*B486)*15)/15)+(EXPERTO2FIJO/44)*B486),0)</f>
        <v>841019</v>
      </c>
      <c r="R486" s="9">
        <f>ROUNDDOWN(((('ASIG EXPERIENCIA'!Q86)+(((EXPERTO2/44)*B486)*15)/15)+(EXPERTO2FIJO/44)*B486),0)</f>
        <v>855249</v>
      </c>
    </row>
    <row r="487" spans="1:18" ht="17.45" customHeight="1" thickBot="1" x14ac:dyDescent="0.3">
      <c r="A487" s="11" t="s">
        <v>13</v>
      </c>
      <c r="B487" s="13">
        <v>31</v>
      </c>
      <c r="C487" s="14">
        <f>'RMN-BRP'!E33</f>
        <v>441545.39999999997</v>
      </c>
      <c r="D487" s="9">
        <f>ROUNDDOWN(((('ASIG EXPERIENCIA'!C87)+(((EXPERTO2/44)*B487)*1)/15)+(EXPERTO2FIJO/44)*B487),0)</f>
        <v>191283</v>
      </c>
      <c r="E487" s="9">
        <f>ROUNDDOWN(((('ASIG EXPERIENCIA'!D87)+(((EXPERTO2/44)*B487)*2)/15)+(EXPERTO2FIJO/44)*B487),0)</f>
        <v>240745</v>
      </c>
      <c r="F487" s="9">
        <f>ROUNDDOWN(((('ASIG EXPERIENCIA'!E87)+(((EXPERTO2/44)*B487)*3)/15)+(EXPERTO2FIJO/44)*B487),0)</f>
        <v>290208</v>
      </c>
      <c r="G487" s="9">
        <f>ROUNDDOWN(((('ASIG EXPERIENCIA'!F87)+(((EXPERTO2/44)*B487)*4)/15)+(EXPERTO2FIJO/44)*B487),0)</f>
        <v>339670</v>
      </c>
      <c r="H487" s="9">
        <f>ROUNDDOWN(((('ASIG EXPERIENCIA'!G87)+(((EXPERTO2/44)*B487)*5)/15)+(EXPERTO2FIJO/44)*B487),0)</f>
        <v>389133</v>
      </c>
      <c r="I487" s="9">
        <f>ROUNDDOWN(((('ASIG EXPERIENCIA'!H87)+(((EXPERTO2/44)*B487)*6)/15)+(EXPERTO2FIJO/44)*B487),0)</f>
        <v>438595</v>
      </c>
      <c r="J487" s="9">
        <f>ROUNDDOWN(((('ASIG EXPERIENCIA'!I87)+(((EXPERTO2/44)*B487)*7)/15)+(EXPERTO2FIJO/44)*B487),0)</f>
        <v>488058</v>
      </c>
      <c r="K487" s="9">
        <f>ROUNDDOWN(((('ASIG EXPERIENCIA'!J87)+(((EXPERTO2/44)*B487)*8)/15)+(EXPERTO2FIJO/44)*B487),0)</f>
        <v>537520</v>
      </c>
      <c r="L487" s="9">
        <f>ROUNDDOWN(((('ASIG EXPERIENCIA'!K87)+(((EXPERTO2/44)*B487)*9)/15)+(EXPERTO2FIJO/44)*B487),0)</f>
        <v>586982</v>
      </c>
      <c r="M487" s="9">
        <f>ROUNDDOWN(((('ASIG EXPERIENCIA'!L87)+(((EXPERTO2/44)*B487)*10)/15)+(EXPERTO2FIJO/44)*B487),0)</f>
        <v>636445</v>
      </c>
      <c r="N487" s="9">
        <f>ROUNDDOWN(((('ASIG EXPERIENCIA'!M87)+(((EXPERTO2/44)*B487)*11)/15)+(EXPERTO2FIJO/44)*B487),0)</f>
        <v>685907</v>
      </c>
      <c r="O487" s="9">
        <f>ROUNDDOWN(((('ASIG EXPERIENCIA'!N87)+(((EXPERTO2/44)*B487)*12)/15)+(EXPERTO2FIJO/44)*B487),0)</f>
        <v>735370</v>
      </c>
      <c r="P487" s="9">
        <f>ROUNDDOWN(((('ASIG EXPERIENCIA'!O87)+(((EXPERTO2/44)*B487)*13)/15)+(EXPERTO2FIJO/44)*B487),0)</f>
        <v>784832</v>
      </c>
      <c r="Q487" s="9">
        <f>ROUNDDOWN(((('ASIG EXPERIENCIA'!P87)+(((EXPERTO2/44)*B487)*15)/15)+(EXPERTO2FIJO/44)*B487),0)</f>
        <v>869054</v>
      </c>
      <c r="R487" s="9">
        <f>ROUNDDOWN(((('ASIG EXPERIENCIA'!Q87)+(((EXPERTO2/44)*B487)*15)/15)+(EXPERTO2FIJO/44)*B487),0)</f>
        <v>883757</v>
      </c>
    </row>
    <row r="488" spans="1:18" ht="17.45" customHeight="1" thickBot="1" x14ac:dyDescent="0.3">
      <c r="A488" s="11" t="s">
        <v>13</v>
      </c>
      <c r="B488" s="13">
        <v>32</v>
      </c>
      <c r="C488" s="14">
        <f>'RMN-BRP'!E34</f>
        <v>455788.79999999999</v>
      </c>
      <c r="D488" s="9">
        <f>ROUNDDOWN(((('ASIG EXPERIENCIA'!C88)+(((EXPERTO2/44)*B488)*1)/15)+(EXPERTO2FIJO/44)*B488),0)</f>
        <v>197453</v>
      </c>
      <c r="E488" s="9">
        <f>ROUNDDOWN(((('ASIG EXPERIENCIA'!D88)+(((EXPERTO2/44)*B488)*2)/15)+(EXPERTO2FIJO/44)*B488),0)</f>
        <v>248512</v>
      </c>
      <c r="F488" s="9">
        <f>ROUNDDOWN(((('ASIG EXPERIENCIA'!E88)+(((EXPERTO2/44)*B488)*3)/15)+(EXPERTO2FIJO/44)*B488),0)</f>
        <v>299570</v>
      </c>
      <c r="G488" s="9">
        <f>ROUNDDOWN(((('ASIG EXPERIENCIA'!F88)+(((EXPERTO2/44)*B488)*4)/15)+(EXPERTO2FIJO/44)*B488),0)</f>
        <v>350627</v>
      </c>
      <c r="H488" s="9">
        <f>ROUNDDOWN(((('ASIG EXPERIENCIA'!G88)+(((EXPERTO2/44)*B488)*5)/15)+(EXPERTO2FIJO/44)*B488),0)</f>
        <v>401685</v>
      </c>
      <c r="I488" s="9">
        <f>ROUNDDOWN(((('ASIG EXPERIENCIA'!H88)+(((EXPERTO2/44)*B488)*6)/15)+(EXPERTO2FIJO/44)*B488),0)</f>
        <v>452744</v>
      </c>
      <c r="J488" s="9">
        <f>ROUNDDOWN(((('ASIG EXPERIENCIA'!I88)+(((EXPERTO2/44)*B488)*7)/15)+(EXPERTO2FIJO/44)*B488),0)</f>
        <v>503802</v>
      </c>
      <c r="K488" s="9">
        <f>ROUNDDOWN(((('ASIG EXPERIENCIA'!J88)+(((EXPERTO2/44)*B488)*8)/15)+(EXPERTO2FIJO/44)*B488),0)</f>
        <v>554860</v>
      </c>
      <c r="L488" s="9">
        <f>ROUNDDOWN(((('ASIG EXPERIENCIA'!K88)+(((EXPERTO2/44)*B488)*9)/15)+(EXPERTO2FIJO/44)*B488),0)</f>
        <v>605917</v>
      </c>
      <c r="M488" s="9">
        <f>ROUNDDOWN(((('ASIG EXPERIENCIA'!L88)+(((EXPERTO2/44)*B488)*10)/15)+(EXPERTO2FIJO/44)*B488),0)</f>
        <v>656975</v>
      </c>
      <c r="N488" s="9">
        <f>ROUNDDOWN(((('ASIG EXPERIENCIA'!M88)+(((EXPERTO2/44)*B488)*11)/15)+(EXPERTO2FIJO/44)*B488),0)</f>
        <v>708034</v>
      </c>
      <c r="O488" s="9">
        <f>ROUNDDOWN(((('ASIG EXPERIENCIA'!N88)+(((EXPERTO2/44)*B488)*12)/15)+(EXPERTO2FIJO/44)*B488),0)</f>
        <v>759092</v>
      </c>
      <c r="P488" s="9">
        <f>ROUNDDOWN(((('ASIG EXPERIENCIA'!O88)+(((EXPERTO2/44)*B488)*13)/15)+(EXPERTO2FIJO/44)*B488),0)</f>
        <v>810149</v>
      </c>
      <c r="Q488" s="9">
        <f>ROUNDDOWN(((('ASIG EXPERIENCIA'!P88)+(((EXPERTO2/44)*B488)*15)/15)+(EXPERTO2FIJO/44)*B488),0)</f>
        <v>897088</v>
      </c>
      <c r="R488" s="9">
        <f>ROUNDDOWN(((('ASIG EXPERIENCIA'!Q88)+(((EXPERTO2/44)*B488)*15)/15)+(EXPERTO2FIJO/44)*B488),0)</f>
        <v>912266</v>
      </c>
    </row>
    <row r="489" spans="1:18" ht="17.45" customHeight="1" thickBot="1" x14ac:dyDescent="0.3">
      <c r="A489" s="11" t="s">
        <v>13</v>
      </c>
      <c r="B489" s="13">
        <v>33</v>
      </c>
      <c r="C489" s="14">
        <f>'RMN-BRP'!E35</f>
        <v>470032.2</v>
      </c>
      <c r="D489" s="9">
        <f>ROUNDDOWN(((('ASIG EXPERIENCIA'!C89)+(((EXPERTO2/44)*B489)*1)/15)+(EXPERTO2FIJO/44)*B489),0)</f>
        <v>203624</v>
      </c>
      <c r="E489" s="9">
        <f>ROUNDDOWN(((('ASIG EXPERIENCIA'!D89)+(((EXPERTO2/44)*B489)*2)/15)+(EXPERTO2FIJO/44)*B489),0)</f>
        <v>256278</v>
      </c>
      <c r="F489" s="9">
        <f>ROUNDDOWN(((('ASIG EXPERIENCIA'!E89)+(((EXPERTO2/44)*B489)*3)/15)+(EXPERTO2FIJO/44)*B489),0)</f>
        <v>308931</v>
      </c>
      <c r="G489" s="9">
        <f>ROUNDDOWN(((('ASIG EXPERIENCIA'!F89)+(((EXPERTO2/44)*B489)*4)/15)+(EXPERTO2FIJO/44)*B489),0)</f>
        <v>361585</v>
      </c>
      <c r="H489" s="9">
        <f>ROUNDDOWN(((('ASIG EXPERIENCIA'!G89)+(((EXPERTO2/44)*B489)*5)/15)+(EXPERTO2FIJO/44)*B489),0)</f>
        <v>414238</v>
      </c>
      <c r="I489" s="9">
        <f>ROUNDDOWN(((('ASIG EXPERIENCIA'!H89)+(((EXPERTO2/44)*B489)*6)/15)+(EXPERTO2FIJO/44)*B489),0)</f>
        <v>466892</v>
      </c>
      <c r="J489" s="9">
        <f>ROUNDDOWN(((('ASIG EXPERIENCIA'!I89)+(((EXPERTO2/44)*B489)*7)/15)+(EXPERTO2FIJO/44)*B489),0)</f>
        <v>519545</v>
      </c>
      <c r="K489" s="9">
        <f>ROUNDDOWN(((('ASIG EXPERIENCIA'!J89)+(((EXPERTO2/44)*B489)*8)/15)+(EXPERTO2FIJO/44)*B489),0)</f>
        <v>572199</v>
      </c>
      <c r="L489" s="9">
        <f>ROUNDDOWN(((('ASIG EXPERIENCIA'!K89)+(((EXPERTO2/44)*B489)*9)/15)+(EXPERTO2FIJO/44)*B489),0)</f>
        <v>624852</v>
      </c>
      <c r="M489" s="9">
        <f>ROUNDDOWN(((('ASIG EXPERIENCIA'!L89)+(((EXPERTO2/44)*B489)*10)/15)+(EXPERTO2FIJO/44)*B489),0)</f>
        <v>677506</v>
      </c>
      <c r="N489" s="9">
        <f>ROUNDDOWN(((('ASIG EXPERIENCIA'!M89)+(((EXPERTO2/44)*B489)*11)/15)+(EXPERTO2FIJO/44)*B489),0)</f>
        <v>730159</v>
      </c>
      <c r="O489" s="9">
        <f>ROUNDDOWN(((('ASIG EXPERIENCIA'!N89)+(((EXPERTO2/44)*B489)*12)/15)+(EXPERTO2FIJO/44)*B489),0)</f>
        <v>782813</v>
      </c>
      <c r="P489" s="9">
        <f>ROUNDDOWN(((('ASIG EXPERIENCIA'!O89)+(((EXPERTO2/44)*B489)*13)/15)+(EXPERTO2FIJO/44)*B489),0)</f>
        <v>835466</v>
      </c>
      <c r="Q489" s="9">
        <f>ROUNDDOWN(((('ASIG EXPERIENCIA'!P89)+(((EXPERTO2/44)*B489)*15)/15)+(EXPERTO2FIJO/44)*B489),0)</f>
        <v>925122</v>
      </c>
      <c r="R489" s="9">
        <f>ROUNDDOWN(((('ASIG EXPERIENCIA'!Q89)+(((EXPERTO2/44)*B489)*15)/15)+(EXPERTO2FIJO/44)*B489),0)</f>
        <v>940774</v>
      </c>
    </row>
    <row r="490" spans="1:18" ht="17.45" customHeight="1" thickBot="1" x14ac:dyDescent="0.3">
      <c r="A490" s="11" t="s">
        <v>13</v>
      </c>
      <c r="B490" s="13">
        <v>34</v>
      </c>
      <c r="C490" s="14">
        <f>'RMN-BRP'!E36</f>
        <v>484275.6</v>
      </c>
      <c r="D490" s="9">
        <f>ROUNDDOWN(((('ASIG EXPERIENCIA'!C90)+(((EXPERTO2/44)*B490)*1)/15)+(EXPERTO2FIJO/44)*B490),0)</f>
        <v>209795</v>
      </c>
      <c r="E490" s="9">
        <f>ROUNDDOWN(((('ASIG EXPERIENCIA'!D90)+(((EXPERTO2/44)*B490)*2)/15)+(EXPERTO2FIJO/44)*B490),0)</f>
        <v>264043</v>
      </c>
      <c r="F490" s="9">
        <f>ROUNDDOWN(((('ASIG EXPERIENCIA'!E90)+(((EXPERTO2/44)*B490)*3)/15)+(EXPERTO2FIJO/44)*B490),0)</f>
        <v>318293</v>
      </c>
      <c r="G490" s="9">
        <f>ROUNDDOWN(((('ASIG EXPERIENCIA'!F90)+(((EXPERTO2/44)*B490)*4)/15)+(EXPERTO2FIJO/44)*B490),0)</f>
        <v>372542</v>
      </c>
      <c r="H490" s="9">
        <f>ROUNDDOWN(((('ASIG EXPERIENCIA'!G90)+(((EXPERTO2/44)*B490)*5)/15)+(EXPERTO2FIJO/44)*B490),0)</f>
        <v>426791</v>
      </c>
      <c r="I490" s="9">
        <f>ROUNDDOWN(((('ASIG EXPERIENCIA'!H90)+(((EXPERTO2/44)*B490)*6)/15)+(EXPERTO2FIJO/44)*B490),0)</f>
        <v>481040</v>
      </c>
      <c r="J490" s="9">
        <f>ROUNDDOWN(((('ASIG EXPERIENCIA'!I90)+(((EXPERTO2/44)*B490)*7)/15)+(EXPERTO2FIJO/44)*B490),0)</f>
        <v>535289</v>
      </c>
      <c r="K490" s="9">
        <f>ROUNDDOWN(((('ASIG EXPERIENCIA'!J90)+(((EXPERTO2/44)*B490)*8)/15)+(EXPERTO2FIJO/44)*B490),0)</f>
        <v>589539</v>
      </c>
      <c r="L490" s="9">
        <f>ROUNDDOWN(((('ASIG EXPERIENCIA'!K90)+(((EXPERTO2/44)*B490)*9)/15)+(EXPERTO2FIJO/44)*B490),0)</f>
        <v>643787</v>
      </c>
      <c r="M490" s="9">
        <f>ROUNDDOWN(((('ASIG EXPERIENCIA'!L90)+(((EXPERTO2/44)*B490)*10)/15)+(EXPERTO2FIJO/44)*B490),0)</f>
        <v>698036</v>
      </c>
      <c r="N490" s="9">
        <f>ROUNDDOWN(((('ASIG EXPERIENCIA'!M90)+(((EXPERTO2/44)*B490)*11)/15)+(EXPERTO2FIJO/44)*B490),0)</f>
        <v>752286</v>
      </c>
      <c r="O490" s="9">
        <f>ROUNDDOWN(((('ASIG EXPERIENCIA'!N90)+(((EXPERTO2/44)*B490)*12)/15)+(EXPERTO2FIJO/44)*B490),0)</f>
        <v>806535</v>
      </c>
      <c r="P490" s="9">
        <f>ROUNDDOWN(((('ASIG EXPERIENCIA'!O90)+(((EXPERTO2/44)*B490)*13)/15)+(EXPERTO2FIJO/44)*B490),0)</f>
        <v>860784</v>
      </c>
      <c r="Q490" s="9">
        <f>ROUNDDOWN(((('ASIG EXPERIENCIA'!P90)+(((EXPERTO2/44)*B490)*15)/15)+(EXPERTO2FIJO/44)*B490),0)</f>
        <v>953156</v>
      </c>
      <c r="R490" s="9">
        <f>ROUNDDOWN(((('ASIG EXPERIENCIA'!Q90)+(((EXPERTO2/44)*B490)*15)/15)+(EXPERTO2FIJO/44)*B490),0)</f>
        <v>969282</v>
      </c>
    </row>
    <row r="491" spans="1:18" ht="17.45" customHeight="1" thickBot="1" x14ac:dyDescent="0.3">
      <c r="A491" s="11" t="s">
        <v>13</v>
      </c>
      <c r="B491" s="13">
        <v>35</v>
      </c>
      <c r="C491" s="14">
        <f>'RMN-BRP'!E37</f>
        <v>498519</v>
      </c>
      <c r="D491" s="9">
        <f>ROUNDDOWN(((('ASIG EXPERIENCIA'!C91)+(((EXPERTO2/44)*B491)*1)/15)+(EXPERTO2FIJO/44)*B491),0)</f>
        <v>215965</v>
      </c>
      <c r="E491" s="9">
        <f>ROUNDDOWN(((('ASIG EXPERIENCIA'!D91)+(((EXPERTO2/44)*B491)*2)/15)+(EXPERTO2FIJO/44)*B491),0)</f>
        <v>271810</v>
      </c>
      <c r="F491" s="9">
        <f>ROUNDDOWN(((('ASIG EXPERIENCIA'!E91)+(((EXPERTO2/44)*B491)*3)/15)+(EXPERTO2FIJO/44)*B491),0)</f>
        <v>327655</v>
      </c>
      <c r="G491" s="9">
        <f>ROUNDDOWN(((('ASIG EXPERIENCIA'!F91)+(((EXPERTO2/44)*B491)*4)/15)+(EXPERTO2FIJO/44)*B491),0)</f>
        <v>383499</v>
      </c>
      <c r="H491" s="9">
        <f>ROUNDDOWN(((('ASIG EXPERIENCIA'!G91)+(((EXPERTO2/44)*B491)*5)/15)+(EXPERTO2FIJO/44)*B491),0)</f>
        <v>439343</v>
      </c>
      <c r="I491" s="9">
        <f>ROUNDDOWN(((('ASIG EXPERIENCIA'!H91)+(((EXPERTO2/44)*B491)*6)/15)+(EXPERTO2FIJO/44)*B491),0)</f>
        <v>495188</v>
      </c>
      <c r="J491" s="9">
        <f>ROUNDDOWN(((('ASIG EXPERIENCIA'!I91)+(((EXPERTO2/44)*B491)*7)/15)+(EXPERTO2FIJO/44)*B491),0)</f>
        <v>551033</v>
      </c>
      <c r="K491" s="9">
        <f>ROUNDDOWN(((('ASIG EXPERIENCIA'!J91)+(((EXPERTO2/44)*B491)*8)/15)+(EXPERTO2FIJO/44)*B491),0)</f>
        <v>606877</v>
      </c>
      <c r="L491" s="9">
        <f>ROUNDDOWN(((('ASIG EXPERIENCIA'!K91)+(((EXPERTO2/44)*B491)*9)/15)+(EXPERTO2FIJO/44)*B491),0)</f>
        <v>662722</v>
      </c>
      <c r="M491" s="9">
        <f>ROUNDDOWN(((('ASIG EXPERIENCIA'!L91)+(((EXPERTO2/44)*B491)*10)/15)+(EXPERTO2FIJO/44)*B491),0)</f>
        <v>718567</v>
      </c>
      <c r="N491" s="9">
        <f>ROUNDDOWN(((('ASIG EXPERIENCIA'!M91)+(((EXPERTO2/44)*B491)*11)/15)+(EXPERTO2FIJO/44)*B491),0)</f>
        <v>774411</v>
      </c>
      <c r="O491" s="9">
        <f>ROUNDDOWN(((('ASIG EXPERIENCIA'!N91)+(((EXPERTO2/44)*B491)*12)/15)+(EXPERTO2FIJO/44)*B491),0)</f>
        <v>830256</v>
      </c>
      <c r="P491" s="9">
        <f>ROUNDDOWN(((('ASIG EXPERIENCIA'!O91)+(((EXPERTO2/44)*B491)*13)/15)+(EXPERTO2FIJO/44)*B491),0)</f>
        <v>886101</v>
      </c>
      <c r="Q491" s="9">
        <f>ROUNDDOWN(((('ASIG EXPERIENCIA'!P91)+(((EXPERTO2/44)*B491)*15)/15)+(EXPERTO2FIJO/44)*B491),0)</f>
        <v>981189</v>
      </c>
      <c r="R491" s="9">
        <f>ROUNDDOWN(((('ASIG EXPERIENCIA'!Q91)+(((EXPERTO2/44)*B491)*15)/15)+(EXPERTO2FIJO/44)*B491),0)</f>
        <v>997790</v>
      </c>
    </row>
    <row r="492" spans="1:18" ht="17.45" customHeight="1" thickBot="1" x14ac:dyDescent="0.3">
      <c r="A492" s="11" t="s">
        <v>13</v>
      </c>
      <c r="B492" s="13">
        <v>36</v>
      </c>
      <c r="C492" s="14">
        <f>'RMN-BRP'!E38</f>
        <v>512762.39999999997</v>
      </c>
      <c r="D492" s="9">
        <f>ROUNDDOWN(((('ASIG EXPERIENCIA'!C92)+(((EXPERTO2/44)*B492)*1)/15)+(EXPERTO2FIJO/44)*B492),0)</f>
        <v>222136</v>
      </c>
      <c r="E492" s="9">
        <f>ROUNDDOWN(((('ASIG EXPERIENCIA'!D92)+(((EXPERTO2/44)*B492)*2)/15)+(EXPERTO2FIJO/44)*B492),0)</f>
        <v>279576</v>
      </c>
      <c r="F492" s="9">
        <f>ROUNDDOWN(((('ASIG EXPERIENCIA'!E92)+(((EXPERTO2/44)*B492)*3)/15)+(EXPERTO2FIJO/44)*B492),0)</f>
        <v>337016</v>
      </c>
      <c r="G492" s="9">
        <f>ROUNDDOWN(((('ASIG EXPERIENCIA'!F92)+(((EXPERTO2/44)*B492)*4)/15)+(EXPERTO2FIJO/44)*B492),0)</f>
        <v>394456</v>
      </c>
      <c r="H492" s="9">
        <f>ROUNDDOWN(((('ASIG EXPERIENCIA'!G92)+(((EXPERTO2/44)*B492)*5)/15)+(EXPERTO2FIJO/44)*B492),0)</f>
        <v>451897</v>
      </c>
      <c r="I492" s="9">
        <f>ROUNDDOWN(((('ASIG EXPERIENCIA'!H92)+(((EXPERTO2/44)*B492)*6)/15)+(EXPERTO2FIJO/44)*B492),0)</f>
        <v>509337</v>
      </c>
      <c r="J492" s="9">
        <f>ROUNDDOWN(((('ASIG EXPERIENCIA'!I92)+(((EXPERTO2/44)*B492)*7)/15)+(EXPERTO2FIJO/44)*B492),0)</f>
        <v>566777</v>
      </c>
      <c r="K492" s="9">
        <f>ROUNDDOWN(((('ASIG EXPERIENCIA'!J92)+(((EXPERTO2/44)*B492)*8)/15)+(EXPERTO2FIJO/44)*B492),0)</f>
        <v>624217</v>
      </c>
      <c r="L492" s="9">
        <f>ROUNDDOWN(((('ASIG EXPERIENCIA'!K92)+(((EXPERTO2/44)*B492)*9)/15)+(EXPERTO2FIJO/44)*B492),0)</f>
        <v>681658</v>
      </c>
      <c r="M492" s="9">
        <f>ROUNDDOWN(((('ASIG EXPERIENCIA'!L92)+(((EXPERTO2/44)*B492)*10)/15)+(EXPERTO2FIJO/44)*B492),0)</f>
        <v>739098</v>
      </c>
      <c r="N492" s="9">
        <f>ROUNDDOWN(((('ASIG EXPERIENCIA'!M92)+(((EXPERTO2/44)*B492)*11)/15)+(EXPERTO2FIJO/44)*B492),0)</f>
        <v>796538</v>
      </c>
      <c r="O492" s="9">
        <f>ROUNDDOWN(((('ASIG EXPERIENCIA'!N92)+(((EXPERTO2/44)*B492)*12)/15)+(EXPERTO2FIJO/44)*B492),0)</f>
        <v>853978</v>
      </c>
      <c r="P492" s="9">
        <f>ROUNDDOWN(((('ASIG EXPERIENCIA'!O92)+(((EXPERTO2/44)*B492)*13)/15)+(EXPERTO2FIJO/44)*B492),0)</f>
        <v>911419</v>
      </c>
      <c r="Q492" s="9">
        <f>ROUNDDOWN(((('ASIG EXPERIENCIA'!P92)+(((EXPERTO2/44)*B492)*15)/15)+(EXPERTO2FIJO/44)*B492),0)</f>
        <v>1009224</v>
      </c>
      <c r="R492" s="9">
        <f>ROUNDDOWN(((('ASIG EXPERIENCIA'!Q92)+(((EXPERTO2/44)*B492)*15)/15)+(EXPERTO2FIJO/44)*B492),0)</f>
        <v>1026299</v>
      </c>
    </row>
    <row r="493" spans="1:18" ht="17.45" customHeight="1" thickBot="1" x14ac:dyDescent="0.3">
      <c r="A493" s="11" t="s">
        <v>13</v>
      </c>
      <c r="B493" s="13">
        <v>37</v>
      </c>
      <c r="C493" s="14">
        <f>'RMN-BRP'!E39</f>
        <v>527005.79999999993</v>
      </c>
      <c r="D493" s="9">
        <f>ROUNDDOWN(((('ASIG EXPERIENCIA'!C93)+(((EXPERTO2/44)*B493)*1)/15)+(EXPERTO2FIJO/44)*B493),0)</f>
        <v>228306</v>
      </c>
      <c r="E493" s="9">
        <f>ROUNDDOWN(((('ASIG EXPERIENCIA'!D93)+(((EXPERTO2/44)*B493)*2)/15)+(EXPERTO2FIJO/44)*B493),0)</f>
        <v>287342</v>
      </c>
      <c r="F493" s="9">
        <f>ROUNDDOWN(((('ASIG EXPERIENCIA'!E93)+(((EXPERTO2/44)*B493)*3)/15)+(EXPERTO2FIJO/44)*B493),0)</f>
        <v>346378</v>
      </c>
      <c r="G493" s="9">
        <f>ROUNDDOWN(((('ASIG EXPERIENCIA'!F93)+(((EXPERTO2/44)*B493)*4)/15)+(EXPERTO2FIJO/44)*B493),0)</f>
        <v>405413</v>
      </c>
      <c r="H493" s="9">
        <f>ROUNDDOWN(((('ASIG EXPERIENCIA'!G93)+(((EXPERTO2/44)*B493)*5)/15)+(EXPERTO2FIJO/44)*B493),0)</f>
        <v>464449</v>
      </c>
      <c r="I493" s="9">
        <f>ROUNDDOWN(((('ASIG EXPERIENCIA'!H93)+(((EXPERTO2/44)*B493)*6)/15)+(EXPERTO2FIJO/44)*B493),0)</f>
        <v>523485</v>
      </c>
      <c r="J493" s="9">
        <f>ROUNDDOWN(((('ASIG EXPERIENCIA'!I93)+(((EXPERTO2/44)*B493)*7)/15)+(EXPERTO2FIJO/44)*B493),0)</f>
        <v>582521</v>
      </c>
      <c r="K493" s="9">
        <f>ROUNDDOWN(((('ASIG EXPERIENCIA'!J93)+(((EXPERTO2/44)*B493)*8)/15)+(EXPERTO2FIJO/44)*B493),0)</f>
        <v>641556</v>
      </c>
      <c r="L493" s="9">
        <f>ROUNDDOWN(((('ASIG EXPERIENCIA'!K93)+(((EXPERTO2/44)*B493)*9)/15)+(EXPERTO2FIJO/44)*B493),0)</f>
        <v>700593</v>
      </c>
      <c r="M493" s="9">
        <f>ROUNDDOWN(((('ASIG EXPERIENCIA'!L93)+(((EXPERTO2/44)*B493)*10)/15)+(EXPERTO2FIJO/44)*B493),0)</f>
        <v>759628</v>
      </c>
      <c r="N493" s="9">
        <f>ROUNDDOWN(((('ASIG EXPERIENCIA'!M93)+(((EXPERTO2/44)*B493)*11)/15)+(EXPERTO2FIJO/44)*B493),0)</f>
        <v>818664</v>
      </c>
      <c r="O493" s="9">
        <f>ROUNDDOWN(((('ASIG EXPERIENCIA'!N93)+(((EXPERTO2/44)*B493)*12)/15)+(EXPERTO2FIJO/44)*B493),0)</f>
        <v>877700</v>
      </c>
      <c r="P493" s="9">
        <f>ROUNDDOWN(((('ASIG EXPERIENCIA'!O93)+(((EXPERTO2/44)*B493)*13)/15)+(EXPERTO2FIJO/44)*B493),0)</f>
        <v>936736</v>
      </c>
      <c r="Q493" s="9">
        <f>ROUNDDOWN(((('ASIG EXPERIENCIA'!P93)+(((EXPERTO2/44)*B493)*15)/15)+(EXPERTO2FIJO/44)*B493),0)</f>
        <v>1037258</v>
      </c>
      <c r="R493" s="9">
        <f>ROUNDDOWN(((('ASIG EXPERIENCIA'!Q93)+(((EXPERTO2/44)*B493)*15)/15)+(EXPERTO2FIJO/44)*B493),0)</f>
        <v>1054807</v>
      </c>
    </row>
    <row r="494" spans="1:18" ht="17.45" customHeight="1" thickBot="1" x14ac:dyDescent="0.3">
      <c r="A494" s="11" t="s">
        <v>13</v>
      </c>
      <c r="B494" s="13">
        <v>38</v>
      </c>
      <c r="C494" s="14">
        <f>'RMN-BRP'!E40</f>
        <v>541249.19999999995</v>
      </c>
      <c r="D494" s="9">
        <f>ROUNDDOWN(((('ASIG EXPERIENCIA'!C94)+(((EXPERTO2/44)*B494)*1)/15)+(EXPERTO2FIJO/44)*B494),0)</f>
        <v>234477</v>
      </c>
      <c r="E494" s="9">
        <f>ROUNDDOWN(((('ASIG EXPERIENCIA'!D94)+(((EXPERTO2/44)*B494)*2)/15)+(EXPERTO2FIJO/44)*B494),0)</f>
        <v>295107</v>
      </c>
      <c r="F494" s="9">
        <f>ROUNDDOWN(((('ASIG EXPERIENCIA'!E94)+(((EXPERTO2/44)*B494)*3)/15)+(EXPERTO2FIJO/44)*B494),0)</f>
        <v>355739</v>
      </c>
      <c r="G494" s="9">
        <f>ROUNDDOWN(((('ASIG EXPERIENCIA'!F94)+(((EXPERTO2/44)*B494)*4)/15)+(EXPERTO2FIJO/44)*B494),0)</f>
        <v>416371</v>
      </c>
      <c r="H494" s="9">
        <f>ROUNDDOWN(((('ASIG EXPERIENCIA'!G94)+(((EXPERTO2/44)*B494)*5)/15)+(EXPERTO2FIJO/44)*B494),0)</f>
        <v>477002</v>
      </c>
      <c r="I494" s="9">
        <f>ROUNDDOWN(((('ASIG EXPERIENCIA'!H94)+(((EXPERTO2/44)*B494)*6)/15)+(EXPERTO2FIJO/44)*B494),0)</f>
        <v>537633</v>
      </c>
      <c r="J494" s="9">
        <f>ROUNDDOWN(((('ASIG EXPERIENCIA'!I94)+(((EXPERTO2/44)*B494)*7)/15)+(EXPERTO2FIJO/44)*B494),0)</f>
        <v>598264</v>
      </c>
      <c r="K494" s="9">
        <f>ROUNDDOWN(((('ASIG EXPERIENCIA'!J94)+(((EXPERTO2/44)*B494)*8)/15)+(EXPERTO2FIJO/44)*B494),0)</f>
        <v>658896</v>
      </c>
      <c r="L494" s="9">
        <f>ROUNDDOWN(((('ASIG EXPERIENCIA'!K94)+(((EXPERTO2/44)*B494)*9)/15)+(EXPERTO2FIJO/44)*B494),0)</f>
        <v>719528</v>
      </c>
      <c r="M494" s="9">
        <f>ROUNDDOWN(((('ASIG EXPERIENCIA'!L94)+(((EXPERTO2/44)*B494)*10)/15)+(EXPERTO2FIJO/44)*B494),0)</f>
        <v>780158</v>
      </c>
      <c r="N494" s="9">
        <f>ROUNDDOWN(((('ASIG EXPERIENCIA'!M94)+(((EXPERTO2/44)*B494)*11)/15)+(EXPERTO2FIJO/44)*B494),0)</f>
        <v>840790</v>
      </c>
      <c r="O494" s="9">
        <f>ROUNDDOWN(((('ASIG EXPERIENCIA'!N94)+(((EXPERTO2/44)*B494)*12)/15)+(EXPERTO2FIJO/44)*B494),0)</f>
        <v>901421</v>
      </c>
      <c r="P494" s="9">
        <f>ROUNDDOWN(((('ASIG EXPERIENCIA'!O94)+(((EXPERTO2/44)*B494)*13)/15)+(EXPERTO2FIJO/44)*B494),0)</f>
        <v>962053</v>
      </c>
      <c r="Q494" s="9">
        <f>ROUNDDOWN(((('ASIG EXPERIENCIA'!P94)+(((EXPERTO2/44)*B494)*15)/15)+(EXPERTO2FIJO/44)*B494),0)</f>
        <v>1065292</v>
      </c>
      <c r="R494" s="9">
        <f>ROUNDDOWN(((('ASIG EXPERIENCIA'!Q94)+(((EXPERTO2/44)*B494)*15)/15)+(EXPERTO2FIJO/44)*B494),0)</f>
        <v>1083315</v>
      </c>
    </row>
    <row r="495" spans="1:18" ht="17.45" customHeight="1" thickBot="1" x14ac:dyDescent="0.3">
      <c r="A495" s="11" t="s">
        <v>13</v>
      </c>
      <c r="B495" s="13">
        <v>39</v>
      </c>
      <c r="C495" s="14">
        <f>'RMN-BRP'!E41</f>
        <v>555492.6</v>
      </c>
      <c r="D495" s="9">
        <f>ROUNDDOWN(((('ASIG EXPERIENCIA'!C95)+(((EXPERTO2/44)*B495)*1)/15)+(EXPERTO2FIJO/44)*B495),0)</f>
        <v>240647</v>
      </c>
      <c r="E495" s="9">
        <f>ROUNDDOWN(((('ASIG EXPERIENCIA'!D95)+(((EXPERTO2/44)*B495)*2)/15)+(EXPERTO2FIJO/44)*B495),0)</f>
        <v>302874</v>
      </c>
      <c r="F495" s="9">
        <f>ROUNDDOWN(((('ASIG EXPERIENCIA'!E95)+(((EXPERTO2/44)*B495)*3)/15)+(EXPERTO2FIJO/44)*B495),0)</f>
        <v>365101</v>
      </c>
      <c r="G495" s="9">
        <f>ROUNDDOWN(((('ASIG EXPERIENCIA'!F95)+(((EXPERTO2/44)*B495)*4)/15)+(EXPERTO2FIJO/44)*B495),0)</f>
        <v>427328</v>
      </c>
      <c r="H495" s="9">
        <f>ROUNDDOWN(((('ASIG EXPERIENCIA'!G95)+(((EXPERTO2/44)*B495)*5)/15)+(EXPERTO2FIJO/44)*B495),0)</f>
        <v>489555</v>
      </c>
      <c r="I495" s="9">
        <f>ROUNDDOWN(((('ASIG EXPERIENCIA'!H95)+(((EXPERTO2/44)*B495)*6)/15)+(EXPERTO2FIJO/44)*B495),0)</f>
        <v>551782</v>
      </c>
      <c r="J495" s="9">
        <f>ROUNDDOWN(((('ASIG EXPERIENCIA'!I95)+(((EXPERTO2/44)*B495)*7)/15)+(EXPERTO2FIJO/44)*B495),0)</f>
        <v>614009</v>
      </c>
      <c r="K495" s="9">
        <f>ROUNDDOWN(((('ASIG EXPERIENCIA'!J95)+(((EXPERTO2/44)*B495)*8)/15)+(EXPERTO2FIJO/44)*B495),0)</f>
        <v>676235</v>
      </c>
      <c r="L495" s="9">
        <f>ROUNDDOWN(((('ASIG EXPERIENCIA'!K95)+(((EXPERTO2/44)*B495)*9)/15)+(EXPERTO2FIJO/44)*B495),0)</f>
        <v>738462</v>
      </c>
      <c r="M495" s="9">
        <f>ROUNDDOWN(((('ASIG EXPERIENCIA'!L95)+(((EXPERTO2/44)*B495)*10)/15)+(EXPERTO2FIJO/44)*B495),0)</f>
        <v>800689</v>
      </c>
      <c r="N495" s="9">
        <f>ROUNDDOWN(((('ASIG EXPERIENCIA'!M95)+(((EXPERTO2/44)*B495)*11)/15)+(EXPERTO2FIJO/44)*B495),0)</f>
        <v>862916</v>
      </c>
      <c r="O495" s="9">
        <f>ROUNDDOWN(((('ASIG EXPERIENCIA'!N95)+(((EXPERTO2/44)*B495)*12)/15)+(EXPERTO2FIJO/44)*B495),0)</f>
        <v>925143</v>
      </c>
      <c r="P495" s="9">
        <f>ROUNDDOWN(((('ASIG EXPERIENCIA'!O95)+(((EXPERTO2/44)*B495)*13)/15)+(EXPERTO2FIJO/44)*B495),0)</f>
        <v>987370</v>
      </c>
      <c r="Q495" s="9">
        <f>ROUNDDOWN(((('ASIG EXPERIENCIA'!P95)+(((EXPERTO2/44)*B495)*15)/15)+(EXPERTO2FIJO/44)*B495),0)</f>
        <v>1093326</v>
      </c>
      <c r="R495" s="9">
        <f>ROUNDDOWN(((('ASIG EXPERIENCIA'!Q95)+(((EXPERTO2/44)*B495)*15)/15)+(EXPERTO2FIJO/44)*B495),0)</f>
        <v>1111824</v>
      </c>
    </row>
    <row r="496" spans="1:18" ht="17.45" customHeight="1" thickBot="1" x14ac:dyDescent="0.3">
      <c r="A496" s="11" t="s">
        <v>13</v>
      </c>
      <c r="B496" s="13">
        <v>40</v>
      </c>
      <c r="C496" s="14">
        <f>'RMN-BRP'!E42</f>
        <v>569736</v>
      </c>
      <c r="D496" s="9">
        <f>ROUNDDOWN(((('ASIG EXPERIENCIA'!C96)+(((EXPERTO2/44)*B496)*1)/15)+(EXPERTO2FIJO/44)*B496),0)</f>
        <v>246818</v>
      </c>
      <c r="E496" s="9">
        <f>ROUNDDOWN(((('ASIG EXPERIENCIA'!D96)+(((EXPERTO2/44)*B496)*2)/15)+(EXPERTO2FIJO/44)*B496),0)</f>
        <v>310640</v>
      </c>
      <c r="F496" s="9">
        <f>ROUNDDOWN(((('ASIG EXPERIENCIA'!E96)+(((EXPERTO2/44)*B496)*3)/15)+(EXPERTO2FIJO/44)*B496),0)</f>
        <v>374462</v>
      </c>
      <c r="G496" s="9">
        <f>ROUNDDOWN(((('ASIG EXPERIENCIA'!F96)+(((EXPERTO2/44)*B496)*4)/15)+(EXPERTO2FIJO/44)*B496),0)</f>
        <v>438285</v>
      </c>
      <c r="H496" s="9">
        <f>ROUNDDOWN(((('ASIG EXPERIENCIA'!G96)+(((EXPERTO2/44)*B496)*5)/15)+(EXPERTO2FIJO/44)*B496),0)</f>
        <v>502107</v>
      </c>
      <c r="I496" s="9">
        <f>ROUNDDOWN(((('ASIG EXPERIENCIA'!H96)+(((EXPERTO2/44)*B496)*6)/15)+(EXPERTO2FIJO/44)*B496),0)</f>
        <v>565930</v>
      </c>
      <c r="J496" s="9">
        <f>ROUNDDOWN(((('ASIG EXPERIENCIA'!I96)+(((EXPERTO2/44)*B496)*7)/15)+(EXPERTO2FIJO/44)*B496),0)</f>
        <v>629752</v>
      </c>
      <c r="K496" s="9">
        <f>ROUNDDOWN(((('ASIG EXPERIENCIA'!J96)+(((EXPERTO2/44)*B496)*8)/15)+(EXPERTO2FIJO/44)*B496),0)</f>
        <v>693575</v>
      </c>
      <c r="L496" s="9">
        <f>ROUNDDOWN(((('ASIG EXPERIENCIA'!K96)+(((EXPERTO2/44)*B496)*9)/15)+(EXPERTO2FIJO/44)*B496),0)</f>
        <v>757397</v>
      </c>
      <c r="M496" s="9">
        <f>ROUNDDOWN(((('ASIG EXPERIENCIA'!L96)+(((EXPERTO2/44)*B496)*10)/15)+(EXPERTO2FIJO/44)*B496),0)</f>
        <v>821219</v>
      </c>
      <c r="N496" s="9">
        <f>ROUNDDOWN(((('ASIG EXPERIENCIA'!M96)+(((EXPERTO2/44)*B496)*11)/15)+(EXPERTO2FIJO/44)*B496),0)</f>
        <v>885042</v>
      </c>
      <c r="O496" s="9">
        <f>ROUNDDOWN(((('ASIG EXPERIENCIA'!N96)+(((EXPERTO2/44)*B496)*12)/15)+(EXPERTO2FIJO/44)*B496),0)</f>
        <v>948865</v>
      </c>
      <c r="P496" s="9">
        <f>ROUNDDOWN(((('ASIG EXPERIENCIA'!O96)+(((EXPERTO2/44)*B496)*13)/15)+(EXPERTO2FIJO/44)*B496),0)</f>
        <v>1012687</v>
      </c>
      <c r="Q496" s="9">
        <f>ROUNDDOWN(((('ASIG EXPERIENCIA'!P96)+(((EXPERTO2/44)*B496)*15)/15)+(EXPERTO2FIJO/44)*B496),0)</f>
        <v>1121360</v>
      </c>
      <c r="R496" s="9">
        <f>ROUNDDOWN(((('ASIG EXPERIENCIA'!Q96)+(((EXPERTO2/44)*B496)*15)/15)+(EXPERTO2FIJO/44)*B496),0)</f>
        <v>1140333</v>
      </c>
    </row>
    <row r="497" spans="1:18" ht="17.45" customHeight="1" thickBot="1" x14ac:dyDescent="0.3">
      <c r="A497" s="11" t="s">
        <v>13</v>
      </c>
      <c r="B497" s="13">
        <v>41</v>
      </c>
      <c r="C497" s="14">
        <f>'RMN-BRP'!E43</f>
        <v>583979.4</v>
      </c>
      <c r="D497" s="9">
        <f>ROUNDDOWN(((('ASIG EXPERIENCIA'!C97)+(((EXPERTO2/44)*B497)*1)/15)+(EXPERTO2FIJO/44)*B497),0)</f>
        <v>252988</v>
      </c>
      <c r="E497" s="9">
        <f>ROUNDDOWN(((('ASIG EXPERIENCIA'!D97)+(((EXPERTO2/44)*B497)*2)/15)+(EXPERTO2FIJO/44)*B497),0)</f>
        <v>318406</v>
      </c>
      <c r="F497" s="9">
        <f>ROUNDDOWN(((('ASIG EXPERIENCIA'!E97)+(((EXPERTO2/44)*B497)*3)/15)+(EXPERTO2FIJO/44)*B497),0)</f>
        <v>383824</v>
      </c>
      <c r="G497" s="9">
        <f>ROUNDDOWN(((('ASIG EXPERIENCIA'!F97)+(((EXPERTO2/44)*B497)*4)/15)+(EXPERTO2FIJO/44)*B497),0)</f>
        <v>449242</v>
      </c>
      <c r="H497" s="9">
        <f>ROUNDDOWN(((('ASIG EXPERIENCIA'!G97)+(((EXPERTO2/44)*B497)*5)/15)+(EXPERTO2FIJO/44)*B497),0)</f>
        <v>514660</v>
      </c>
      <c r="I497" s="9">
        <f>ROUNDDOWN(((('ASIG EXPERIENCIA'!H97)+(((EXPERTO2/44)*B497)*6)/15)+(EXPERTO2FIJO/44)*B497),0)</f>
        <v>580078</v>
      </c>
      <c r="J497" s="9">
        <f>ROUNDDOWN(((('ASIG EXPERIENCIA'!I97)+(((EXPERTO2/44)*B497)*7)/15)+(EXPERTO2FIJO/44)*B497),0)</f>
        <v>645496</v>
      </c>
      <c r="K497" s="9">
        <f>ROUNDDOWN(((('ASIG EXPERIENCIA'!J97)+(((EXPERTO2/44)*B497)*8)/15)+(EXPERTO2FIJO/44)*B497),0)</f>
        <v>710914</v>
      </c>
      <c r="L497" s="9">
        <f>ROUNDDOWN(((('ASIG EXPERIENCIA'!K97)+(((EXPERTO2/44)*B497)*9)/15)+(EXPERTO2FIJO/44)*B497),0)</f>
        <v>776332</v>
      </c>
      <c r="M497" s="9">
        <f>ROUNDDOWN(((('ASIG EXPERIENCIA'!L97)+(((EXPERTO2/44)*B497)*10)/15)+(EXPERTO2FIJO/44)*B497),0)</f>
        <v>841750</v>
      </c>
      <c r="N497" s="9">
        <f>ROUNDDOWN(((('ASIG EXPERIENCIA'!M97)+(((EXPERTO2/44)*B497)*11)/15)+(EXPERTO2FIJO/44)*B497),0)</f>
        <v>907168</v>
      </c>
      <c r="O497" s="9">
        <f>ROUNDDOWN(((('ASIG EXPERIENCIA'!N97)+(((EXPERTO2/44)*B497)*12)/15)+(EXPERTO2FIJO/44)*B497),0)</f>
        <v>972587</v>
      </c>
      <c r="P497" s="9">
        <f>ROUNDDOWN(((('ASIG EXPERIENCIA'!O97)+(((EXPERTO2/44)*B497)*13)/15)+(EXPERTO2FIJO/44)*B497),0)</f>
        <v>1038004</v>
      </c>
      <c r="Q497" s="9">
        <f>ROUNDDOWN(((('ASIG EXPERIENCIA'!P97)+(((EXPERTO2/44)*B497)*15)/15)+(EXPERTO2FIJO/44)*B497),0)</f>
        <v>1149394</v>
      </c>
      <c r="R497" s="9">
        <f>ROUNDDOWN(((('ASIG EXPERIENCIA'!Q97)+(((EXPERTO2/44)*B497)*15)/15)+(EXPERTO2FIJO/44)*B497),0)</f>
        <v>1168840</v>
      </c>
    </row>
    <row r="498" spans="1:18" ht="17.45" customHeight="1" thickBot="1" x14ac:dyDescent="0.3">
      <c r="A498" s="11" t="s">
        <v>13</v>
      </c>
      <c r="B498" s="13">
        <v>42</v>
      </c>
      <c r="C498" s="14">
        <f>'RMN-BRP'!E44</f>
        <v>598222.79999999993</v>
      </c>
      <c r="D498" s="9">
        <f>ROUNDDOWN(((('ASIG EXPERIENCIA'!C98)+(((EXPERTO2/44)*B498)*1)/15)+(EXPERTO2FIJO/44)*B498),0)</f>
        <v>259158</v>
      </c>
      <c r="E498" s="9">
        <f>ROUNDDOWN(((('ASIG EXPERIENCIA'!D98)+(((EXPERTO2/44)*B498)*2)/15)+(EXPERTO2FIJO/44)*B498),0)</f>
        <v>326172</v>
      </c>
      <c r="F498" s="9">
        <f>ROUNDDOWN(((('ASIG EXPERIENCIA'!E98)+(((EXPERTO2/44)*B498)*3)/15)+(EXPERTO2FIJO/44)*B498),0)</f>
        <v>393185</v>
      </c>
      <c r="G498" s="9">
        <f>ROUNDDOWN(((('ASIG EXPERIENCIA'!F98)+(((EXPERTO2/44)*B498)*4)/15)+(EXPERTO2FIJO/44)*B498),0)</f>
        <v>460199</v>
      </c>
      <c r="H498" s="9">
        <f>ROUNDDOWN(((('ASIG EXPERIENCIA'!G98)+(((EXPERTO2/44)*B498)*5)/15)+(EXPERTO2FIJO/44)*B498),0)</f>
        <v>527213</v>
      </c>
      <c r="I498" s="9">
        <f>ROUNDDOWN(((('ASIG EXPERIENCIA'!H98)+(((EXPERTO2/44)*B498)*6)/15)+(EXPERTO2FIJO/44)*B498),0)</f>
        <v>594227</v>
      </c>
      <c r="J498" s="9">
        <f>ROUNDDOWN(((('ASIG EXPERIENCIA'!I98)+(((EXPERTO2/44)*B498)*7)/15)+(EXPERTO2FIJO/44)*B498),0)</f>
        <v>661239</v>
      </c>
      <c r="K498" s="9">
        <f>ROUNDDOWN(((('ASIG EXPERIENCIA'!J98)+(((EXPERTO2/44)*B498)*8)/15)+(EXPERTO2FIJO/44)*B498),0)</f>
        <v>728253</v>
      </c>
      <c r="L498" s="9">
        <f>ROUNDDOWN(((('ASIG EXPERIENCIA'!K98)+(((EXPERTO2/44)*B498)*9)/15)+(EXPERTO2FIJO/44)*B498),0)</f>
        <v>795267</v>
      </c>
      <c r="M498" s="9">
        <f>ROUNDDOWN(((('ASIG EXPERIENCIA'!L98)+(((EXPERTO2/44)*B498)*10)/15)+(EXPERTO2FIJO/44)*B498),0)</f>
        <v>862281</v>
      </c>
      <c r="N498" s="9">
        <f>ROUNDDOWN(((('ASIG EXPERIENCIA'!M98)+(((EXPERTO2/44)*B498)*11)/15)+(EXPERTO2FIJO/44)*B498),0)</f>
        <v>929295</v>
      </c>
      <c r="O498" s="9">
        <f>ROUNDDOWN(((('ASIG EXPERIENCIA'!N98)+(((EXPERTO2/44)*B498)*12)/15)+(EXPERTO2FIJO/44)*B498),0)</f>
        <v>996307</v>
      </c>
      <c r="P498" s="9">
        <f>ROUNDDOWN(((('ASIG EXPERIENCIA'!O98)+(((EXPERTO2/44)*B498)*13)/15)+(EXPERTO2FIJO/44)*B498),0)</f>
        <v>1063321</v>
      </c>
      <c r="Q498" s="9">
        <f>ROUNDDOWN(((('ASIG EXPERIENCIA'!P98)+(((EXPERTO2/44)*B498)*15)/15)+(EXPERTO2FIJO/44)*B498),0)</f>
        <v>1177428</v>
      </c>
      <c r="R498" s="9">
        <f>ROUNDDOWN(((('ASIG EXPERIENCIA'!Q98)+(((EXPERTO2/44)*B498)*15)/15)+(EXPERTO2FIJO/44)*B498),0)</f>
        <v>1197349</v>
      </c>
    </row>
    <row r="499" spans="1:18" ht="17.45" customHeight="1" thickBot="1" x14ac:dyDescent="0.3">
      <c r="A499" s="11" t="s">
        <v>13</v>
      </c>
      <c r="B499" s="13">
        <v>43</v>
      </c>
      <c r="C499" s="14">
        <f>'RMN-BRP'!E45</f>
        <v>612466.19999999995</v>
      </c>
      <c r="D499" s="9">
        <f>ROUNDDOWN(((('ASIG EXPERIENCIA'!C99)+(((EXPERTO2/44)*B499)*1)/15)+(EXPERTO2FIJO/44)*B499),0)</f>
        <v>265329</v>
      </c>
      <c r="E499" s="9">
        <f>ROUNDDOWN(((('ASIG EXPERIENCIA'!D99)+(((EXPERTO2/44)*B499)*2)/15)+(EXPERTO2FIJO/44)*B499),0)</f>
        <v>333938</v>
      </c>
      <c r="F499" s="9">
        <f>ROUNDDOWN(((('ASIG EXPERIENCIA'!E99)+(((EXPERTO2/44)*B499)*3)/15)+(EXPERTO2FIJO/44)*B499),0)</f>
        <v>402547</v>
      </c>
      <c r="G499" s="9">
        <f>ROUNDDOWN(((('ASIG EXPERIENCIA'!F99)+(((EXPERTO2/44)*B499)*4)/15)+(EXPERTO2FIJO/44)*B499),0)</f>
        <v>471156</v>
      </c>
      <c r="H499" s="9">
        <f>ROUNDDOWN(((('ASIG EXPERIENCIA'!G99)+(((EXPERTO2/44)*B499)*5)/15)+(EXPERTO2FIJO/44)*B499),0)</f>
        <v>539765</v>
      </c>
      <c r="I499" s="9">
        <f>ROUNDDOWN(((('ASIG EXPERIENCIA'!H99)+(((EXPERTO2/44)*B499)*6)/15)+(EXPERTO2FIJO/44)*B499),0)</f>
        <v>608374</v>
      </c>
      <c r="J499" s="9">
        <f>ROUNDDOWN(((('ASIG EXPERIENCIA'!I99)+(((EXPERTO2/44)*B499)*7)/15)+(EXPERTO2FIJO/44)*B499),0)</f>
        <v>676984</v>
      </c>
      <c r="K499" s="9">
        <f>ROUNDDOWN(((('ASIG EXPERIENCIA'!J99)+(((EXPERTO2/44)*B499)*8)/15)+(EXPERTO2FIJO/44)*B499),0)</f>
        <v>745593</v>
      </c>
      <c r="L499" s="9">
        <f>ROUNDDOWN(((('ASIG EXPERIENCIA'!K99)+(((EXPERTO2/44)*B499)*9)/15)+(EXPERTO2FIJO/44)*B499),0)</f>
        <v>814202</v>
      </c>
      <c r="M499" s="9">
        <f>ROUNDDOWN(((('ASIG EXPERIENCIA'!L99)+(((EXPERTO2/44)*B499)*10)/15)+(EXPERTO2FIJO/44)*B499),0)</f>
        <v>882811</v>
      </c>
      <c r="N499" s="9">
        <f>ROUNDDOWN(((('ASIG EXPERIENCIA'!M99)+(((EXPERTO2/44)*B499)*11)/15)+(EXPERTO2FIJO/44)*B499),0)</f>
        <v>951420</v>
      </c>
      <c r="O499" s="9">
        <f>ROUNDDOWN(((('ASIG EXPERIENCIA'!N99)+(((EXPERTO2/44)*B499)*12)/15)+(EXPERTO2FIJO/44)*B499),0)</f>
        <v>1020029</v>
      </c>
      <c r="P499" s="9">
        <f>ROUNDDOWN(((('ASIG EXPERIENCIA'!O99)+(((EXPERTO2/44)*B499)*13)/15)+(EXPERTO2FIJO/44)*B499),0)</f>
        <v>1088638</v>
      </c>
      <c r="Q499" s="9">
        <f>ROUNDDOWN(((('ASIG EXPERIENCIA'!P99)+(((EXPERTO2/44)*B499)*15)/15)+(EXPERTO2FIJO/44)*B499),0)</f>
        <v>1205461</v>
      </c>
      <c r="R499" s="9">
        <f>ROUNDDOWN(((('ASIG EXPERIENCIA'!Q99)+(((EXPERTO2/44)*B499)*15)/15)+(EXPERTO2FIJO/44)*B499),0)</f>
        <v>1225857</v>
      </c>
    </row>
    <row r="500" spans="1:18" ht="17.45" customHeight="1" thickBot="1" x14ac:dyDescent="0.3">
      <c r="A500" s="11" t="s">
        <v>13</v>
      </c>
      <c r="B500" s="15">
        <v>44</v>
      </c>
      <c r="C500" s="16">
        <f>'RMN-BRP'!E46</f>
        <v>626709.6</v>
      </c>
      <c r="D500" s="9">
        <f>ROUNDDOWN(((('ASIG EXPERIENCIA'!C100)+(((EXPERTO2/44)*B500)*1)/15)+(EXPERTO2FIJO/44)*B500),0)</f>
        <v>271499</v>
      </c>
      <c r="E500" s="9">
        <f>ROUNDDOWN(((('ASIG EXPERIENCIA'!D100)+(((EXPERTO2/44)*B500)*2)/15)+(EXPERTO2FIJO/44)*B500),0)</f>
        <v>341704</v>
      </c>
      <c r="F500" s="9">
        <f>ROUNDDOWN(((('ASIG EXPERIENCIA'!E100)+(((EXPERTO2/44)*B500)*3)/15)+(EXPERTO2FIJO/44)*B500),0)</f>
        <v>411908</v>
      </c>
      <c r="G500" s="9">
        <f>ROUNDDOWN(((('ASIG EXPERIENCIA'!F100)+(((EXPERTO2/44)*B500)*4)/15)+(EXPERTO2FIJO/44)*B500),0)</f>
        <v>482114</v>
      </c>
      <c r="H500" s="9">
        <f>ROUNDDOWN(((('ASIG EXPERIENCIA'!G100)+(((EXPERTO2/44)*B500)*5)/15)+(EXPERTO2FIJO/44)*B500),0)</f>
        <v>552318</v>
      </c>
      <c r="I500" s="9">
        <f>ROUNDDOWN(((('ASIG EXPERIENCIA'!H100)+(((EXPERTO2/44)*B500)*6)/15)+(EXPERTO2FIJO/44)*B500),0)</f>
        <v>622522</v>
      </c>
      <c r="J500" s="9">
        <f>ROUNDDOWN(((('ASIG EXPERIENCIA'!I100)+(((EXPERTO2/44)*B500)*7)/15)+(EXPERTO2FIJO/44)*B500),0)</f>
        <v>692728</v>
      </c>
      <c r="K500" s="9">
        <f>ROUNDDOWN(((('ASIG EXPERIENCIA'!J100)+(((EXPERTO2/44)*B500)*8)/15)+(EXPERTO2FIJO/44)*B500),0)</f>
        <v>762932</v>
      </c>
      <c r="L500" s="9">
        <f>ROUNDDOWN(((('ASIG EXPERIENCIA'!K100)+(((EXPERTO2/44)*B500)*9)/15)+(EXPERTO2FIJO/44)*B500),0)</f>
        <v>833137</v>
      </c>
      <c r="M500" s="9">
        <f>ROUNDDOWN(((('ASIG EXPERIENCIA'!L100)+(((EXPERTO2/44)*B500)*10)/15)+(EXPERTO2FIJO/44)*B500),0)</f>
        <v>903342</v>
      </c>
      <c r="N500" s="9">
        <f>ROUNDDOWN(((('ASIG EXPERIENCIA'!M100)+(((EXPERTO2/44)*B500)*11)/15)+(EXPERTO2FIJO/44)*B500),0)</f>
        <v>973547</v>
      </c>
      <c r="O500" s="9">
        <f>ROUNDDOWN(((('ASIG EXPERIENCIA'!N100)+(((EXPERTO2/44)*B500)*12)/15)+(EXPERTO2FIJO/44)*B500),0)</f>
        <v>1043751</v>
      </c>
      <c r="P500" s="9">
        <f>ROUNDDOWN(((('ASIG EXPERIENCIA'!O100)+(((EXPERTO2/44)*B500)*13)/15)+(EXPERTO2FIJO/44)*B500),0)</f>
        <v>1113955</v>
      </c>
      <c r="Q500" s="9">
        <f>ROUNDDOWN(((('ASIG EXPERIENCIA'!P100)+(((EXPERTO2/44)*B500)*15)/15)+(EXPERTO2FIJO/44)*B500),0)</f>
        <v>1233496</v>
      </c>
      <c r="R500" s="9">
        <f>ROUNDDOWN(((('ASIG EXPERIENCIA'!Q100)+(((EXPERTO2/44)*B500)*15)/15)+(EXPERTO2FIJO/44)*B500),0)</f>
        <v>1254365</v>
      </c>
    </row>
  </sheetData>
  <mergeCells count="30">
    <mergeCell ref="D1:R1"/>
    <mergeCell ref="D2:R2"/>
    <mergeCell ref="B3:C3"/>
    <mergeCell ref="D51:R51"/>
    <mergeCell ref="D52:R52"/>
    <mergeCell ref="D152:R152"/>
    <mergeCell ref="D153:R153"/>
    <mergeCell ref="B154:C154"/>
    <mergeCell ref="B53:C53"/>
    <mergeCell ref="D102:R102"/>
    <mergeCell ref="D103:R103"/>
    <mergeCell ref="B104:C104"/>
    <mergeCell ref="D202:R202"/>
    <mergeCell ref="D203:R203"/>
    <mergeCell ref="B204:C204"/>
    <mergeCell ref="D252:R252"/>
    <mergeCell ref="D253:R253"/>
    <mergeCell ref="B254:C254"/>
    <mergeCell ref="D303:R303"/>
    <mergeCell ref="D304:R304"/>
    <mergeCell ref="B305:C305"/>
    <mergeCell ref="D353:R353"/>
    <mergeCell ref="D454:R454"/>
    <mergeCell ref="D455:R455"/>
    <mergeCell ref="B456:C456"/>
    <mergeCell ref="D354:R354"/>
    <mergeCell ref="B355:C355"/>
    <mergeCell ref="D404:R404"/>
    <mergeCell ref="D405:R405"/>
    <mergeCell ref="B406:C406"/>
  </mergeCells>
  <pageMargins left="0.25757575757575757" right="9.0909090909090912E-2" top="0.75" bottom="0.66666666666666663" header="0.3" footer="0.3"/>
  <pageSetup paperSize="769" orientation="portrait" verticalDpi="0" r:id="rId1"/>
  <headerFooter>
    <oddFooter>&amp;CUnidad de Subvenciones/DAEM Recoleta&amp;R&amp;P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9"/>
  <sheetViews>
    <sheetView tabSelected="1" view="pageLayout" zoomScale="55" zoomScaleNormal="55" zoomScalePageLayoutView="55" workbookViewId="0">
      <selection activeCell="D453" sqref="D453:R453"/>
    </sheetView>
  </sheetViews>
  <sheetFormatPr baseColWidth="10" defaultRowHeight="15" x14ac:dyDescent="0.25"/>
  <cols>
    <col min="2" max="2" width="8.85546875" customWidth="1"/>
    <col min="10" max="10" width="11.140625" customWidth="1"/>
    <col min="17" max="17" width="11.140625" customWidth="1"/>
    <col min="18" max="18" width="10.7109375" customWidth="1"/>
  </cols>
  <sheetData>
    <row r="1" spans="1:18" ht="16.5" thickBot="1" x14ac:dyDescent="0.3">
      <c r="A1" s="1"/>
      <c r="B1" s="5"/>
      <c r="C1" s="5"/>
      <c r="D1" s="146" t="s">
        <v>77</v>
      </c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15.75" thickBot="1" x14ac:dyDescent="0.3">
      <c r="A2" s="1"/>
      <c r="B2" s="5"/>
      <c r="C2" s="5"/>
      <c r="D2" s="141" t="s">
        <v>5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3" spans="1:18" ht="18" customHeight="1" thickBot="1" x14ac:dyDescent="0.3">
      <c r="A3" s="26" t="s">
        <v>6</v>
      </c>
      <c r="B3" s="144" t="s">
        <v>0</v>
      </c>
      <c r="C3" s="145"/>
      <c r="D3" s="17">
        <v>1</v>
      </c>
      <c r="E3" s="18">
        <v>2</v>
      </c>
      <c r="F3" s="19">
        <v>3</v>
      </c>
      <c r="G3" s="19">
        <v>4</v>
      </c>
      <c r="H3" s="19">
        <v>5</v>
      </c>
      <c r="I3" s="19">
        <v>6</v>
      </c>
      <c r="J3" s="19">
        <v>7</v>
      </c>
      <c r="K3" s="19">
        <v>8</v>
      </c>
      <c r="L3" s="19">
        <v>9</v>
      </c>
      <c r="M3" s="19">
        <v>10</v>
      </c>
      <c r="N3" s="19">
        <v>11</v>
      </c>
      <c r="O3" s="19">
        <v>12</v>
      </c>
      <c r="P3" s="19">
        <v>13</v>
      </c>
      <c r="Q3" s="19">
        <v>14</v>
      </c>
      <c r="R3" s="20">
        <v>15</v>
      </c>
    </row>
    <row r="4" spans="1:18" ht="18" customHeight="1" thickBot="1" x14ac:dyDescent="0.3">
      <c r="A4" s="11" t="s">
        <v>7</v>
      </c>
      <c r="B4" s="11">
        <v>1</v>
      </c>
      <c r="C4" s="12">
        <f>'RMN-BRP'!B3</f>
        <v>13537.174999999999</v>
      </c>
      <c r="D4" s="9">
        <f>ROUNDDOWN((('ASIG POR TRAMO'!D4*20%)+((45125*($B4/44)))),0)</f>
        <v>1120</v>
      </c>
      <c r="E4" s="9">
        <f>ROUNDDOWN((('ASIG POR TRAMO'!E4*20%)+((45125*($B4/44)))),0)</f>
        <v>1215</v>
      </c>
      <c r="F4" s="9">
        <f>ROUNDDOWN((('ASIG POR TRAMO'!F4*20%)+((45125*($B4/44)))),0)</f>
        <v>1309</v>
      </c>
      <c r="G4" s="9">
        <f>ROUNDDOWN((('ASIG POR TRAMO'!G4*20%)+((45125*($B4/44)))),0)</f>
        <v>1403</v>
      </c>
      <c r="H4" s="9">
        <f>ROUNDDOWN((('ASIG POR TRAMO'!H4*20%)+((45125*($B4/44)))),0)</f>
        <v>1498</v>
      </c>
      <c r="I4" s="9">
        <f>ROUNDDOWN((('ASIG POR TRAMO'!I4*20%)+((45125*($B4/44)))),0)</f>
        <v>1592</v>
      </c>
      <c r="J4" s="9">
        <f>ROUNDDOWN((('ASIG POR TRAMO'!J4*20%)+((45125*($B4/44)))),0)</f>
        <v>1687</v>
      </c>
      <c r="K4" s="9">
        <f>ROUNDDOWN((('ASIG POR TRAMO'!K4*20%)+((45125*($B4/44)))),0)</f>
        <v>1781</v>
      </c>
      <c r="L4" s="9">
        <f>ROUNDDOWN((('ASIG POR TRAMO'!L4*20%)+((45125*($B4/44)))),0)</f>
        <v>1875</v>
      </c>
      <c r="M4" s="9">
        <f>ROUNDDOWN((('ASIG POR TRAMO'!M4*20%)+((45125*($B4/44)))),0)</f>
        <v>1970</v>
      </c>
      <c r="N4" s="9">
        <f>ROUNDDOWN((('ASIG POR TRAMO'!N4*20%)+((45125*($B4/44)))),0)</f>
        <v>2064</v>
      </c>
      <c r="O4" s="9">
        <f>ROUNDDOWN((('ASIG POR TRAMO'!O4*20%)+((45125*($B4/44)))),0)</f>
        <v>2158</v>
      </c>
      <c r="P4" s="9">
        <f>ROUNDDOWN((('ASIG POR TRAMO'!P4*20%)+((45125*($B4/44)))),0)</f>
        <v>2253</v>
      </c>
      <c r="Q4" s="9">
        <f>ROUNDDOWN((('ASIG POR TRAMO'!Q4*20%)+((45125*($B4/44)))),0)</f>
        <v>2347</v>
      </c>
      <c r="R4" s="9">
        <f>ROUNDDOWN((('ASIG POR TRAMO'!R4*20%)+((45125*($B4/44)))),0)</f>
        <v>2441</v>
      </c>
    </row>
    <row r="5" spans="1:18" ht="18" customHeight="1" thickBot="1" x14ac:dyDescent="0.3">
      <c r="A5" s="11" t="s">
        <v>7</v>
      </c>
      <c r="B5" s="13">
        <v>2</v>
      </c>
      <c r="C5" s="14">
        <f>'RMN-BRP'!B4</f>
        <v>27074.35</v>
      </c>
      <c r="D5" s="9">
        <f>ROUNDDOWN((('ASIG POR TRAMO'!D5*20%)+((45125*($B5/44)))),0)</f>
        <v>2242</v>
      </c>
      <c r="E5" s="9">
        <f>ROUNDDOWN((('ASIG POR TRAMO'!E5*20%)+((45125*($B5/44)))),0)</f>
        <v>2430</v>
      </c>
      <c r="F5" s="9">
        <f>ROUNDDOWN((('ASIG POR TRAMO'!F5*20%)+((45125*($B5/44)))),0)</f>
        <v>2619</v>
      </c>
      <c r="G5" s="9">
        <f>ROUNDDOWN((('ASIG POR TRAMO'!G5*20%)+((45125*($B5/44)))),0)</f>
        <v>2808</v>
      </c>
      <c r="H5" s="9">
        <f>ROUNDDOWN((('ASIG POR TRAMO'!H5*20%)+((45125*($B5/44)))),0)</f>
        <v>2997</v>
      </c>
      <c r="I5" s="9">
        <f>ROUNDDOWN((('ASIG POR TRAMO'!I5*20%)+((45125*($B5/44)))),0)</f>
        <v>3185</v>
      </c>
      <c r="J5" s="9">
        <f>ROUNDDOWN((('ASIG POR TRAMO'!J5*20%)+((45125*($B5/44)))),0)</f>
        <v>3374</v>
      </c>
      <c r="K5" s="9">
        <f>ROUNDDOWN((('ASIG POR TRAMO'!K5*20%)+((45125*($B5/44)))),0)</f>
        <v>3563</v>
      </c>
      <c r="L5" s="9">
        <f>ROUNDDOWN((('ASIG POR TRAMO'!L5*20%)+((45125*($B5/44)))),0)</f>
        <v>3751</v>
      </c>
      <c r="M5" s="9">
        <f>ROUNDDOWN((('ASIG POR TRAMO'!M5*20%)+((45125*($B5/44)))),0)</f>
        <v>3940</v>
      </c>
      <c r="N5" s="9">
        <f>ROUNDDOWN((('ASIG POR TRAMO'!N5*20%)+((45125*($B5/44)))),0)</f>
        <v>4129</v>
      </c>
      <c r="O5" s="9">
        <f>ROUNDDOWN((('ASIG POR TRAMO'!O5*20%)+((45125*($B5/44)))),0)</f>
        <v>4317</v>
      </c>
      <c r="P5" s="9">
        <f>ROUNDDOWN((('ASIG POR TRAMO'!P5*20%)+((45125*($B5/44)))),0)</f>
        <v>4506</v>
      </c>
      <c r="Q5" s="9">
        <f>ROUNDDOWN((('ASIG POR TRAMO'!Q5*20%)+((45125*($B5/44)))),0)</f>
        <v>4695</v>
      </c>
      <c r="R5" s="9">
        <f>ROUNDDOWN((('ASIG POR TRAMO'!R5*20%)+((45125*($B5/44)))),0)</f>
        <v>4884</v>
      </c>
    </row>
    <row r="6" spans="1:18" ht="18" customHeight="1" thickBot="1" x14ac:dyDescent="0.3">
      <c r="A6" s="11" t="s">
        <v>7</v>
      </c>
      <c r="B6" s="13">
        <v>3</v>
      </c>
      <c r="C6" s="14">
        <f>'RMN-BRP'!B5</f>
        <v>40611.524999999994</v>
      </c>
      <c r="D6" s="9">
        <f>ROUNDDOWN((('ASIG POR TRAMO'!D6*20%)+((45125*($B6/44)))),0)</f>
        <v>3363</v>
      </c>
      <c r="E6" s="9">
        <f>ROUNDDOWN((('ASIG POR TRAMO'!E6*20%)+((45125*($B6/44)))),0)</f>
        <v>3646</v>
      </c>
      <c r="F6" s="9">
        <f>ROUNDDOWN((('ASIG POR TRAMO'!F6*20%)+((45125*($B6/44)))),0)</f>
        <v>3929</v>
      </c>
      <c r="G6" s="9">
        <f>ROUNDDOWN((('ASIG POR TRAMO'!G6*20%)+((45125*($B6/44)))),0)</f>
        <v>4212</v>
      </c>
      <c r="H6" s="9">
        <f>ROUNDDOWN((('ASIG POR TRAMO'!H6*20%)+((45125*($B6/44)))),0)</f>
        <v>4495</v>
      </c>
      <c r="I6" s="9">
        <f>ROUNDDOWN((('ASIG POR TRAMO'!I6*20%)+((45125*($B6/44)))),0)</f>
        <v>4778</v>
      </c>
      <c r="J6" s="9">
        <f>ROUNDDOWN((('ASIG POR TRAMO'!J6*20%)+((45125*($B6/44)))),0)</f>
        <v>5061</v>
      </c>
      <c r="K6" s="9">
        <f>ROUNDDOWN((('ASIG POR TRAMO'!K6*20%)+((45125*($B6/44)))),0)</f>
        <v>5344</v>
      </c>
      <c r="L6" s="9">
        <f>ROUNDDOWN((('ASIG POR TRAMO'!L6*20%)+((45125*($B6/44)))),0)</f>
        <v>5627</v>
      </c>
      <c r="M6" s="9">
        <f>ROUNDDOWN((('ASIG POR TRAMO'!M6*20%)+((45125*($B6/44)))),0)</f>
        <v>5910</v>
      </c>
      <c r="N6" s="9">
        <f>ROUNDDOWN((('ASIG POR TRAMO'!N6*20%)+((45125*($B6/44)))),0)</f>
        <v>6194</v>
      </c>
      <c r="O6" s="9">
        <f>ROUNDDOWN((('ASIG POR TRAMO'!O6*20%)+((45125*($B6/44)))),0)</f>
        <v>6477</v>
      </c>
      <c r="P6" s="9">
        <f>ROUNDDOWN((('ASIG POR TRAMO'!P6*20%)+((45125*($B6/44)))),0)</f>
        <v>6760</v>
      </c>
      <c r="Q6" s="9">
        <f>ROUNDDOWN((('ASIG POR TRAMO'!Q6*20%)+((45125*($B6/44)))),0)</f>
        <v>7043</v>
      </c>
      <c r="R6" s="9">
        <f>ROUNDDOWN((('ASIG POR TRAMO'!R6*20%)+((45125*($B6/44)))),0)</f>
        <v>7326</v>
      </c>
    </row>
    <row r="7" spans="1:18" ht="18" customHeight="1" thickBot="1" x14ac:dyDescent="0.3">
      <c r="A7" s="11" t="s">
        <v>7</v>
      </c>
      <c r="B7" s="13">
        <v>4</v>
      </c>
      <c r="C7" s="14">
        <f>'RMN-BRP'!B6</f>
        <v>54148.7</v>
      </c>
      <c r="D7" s="9">
        <f>ROUNDDOWN((('ASIG POR TRAMO'!D7*20%)+((45125*($B7/44)))),0)</f>
        <v>4484</v>
      </c>
      <c r="E7" s="9">
        <f>ROUNDDOWN((('ASIG POR TRAMO'!E7*20%)+((45125*($B7/44)))),0)</f>
        <v>4862</v>
      </c>
      <c r="F7" s="9">
        <f>ROUNDDOWN((('ASIG POR TRAMO'!F7*20%)+((45125*($B7/44)))),0)</f>
        <v>5239</v>
      </c>
      <c r="G7" s="9">
        <f>ROUNDDOWN((('ASIG POR TRAMO'!G7*20%)+((45125*($B7/44)))),0)</f>
        <v>5617</v>
      </c>
      <c r="H7" s="9">
        <f>ROUNDDOWN((('ASIG POR TRAMO'!H7*20%)+((45125*($B7/44)))),0)</f>
        <v>5994</v>
      </c>
      <c r="I7" s="9">
        <f>ROUNDDOWN((('ASIG POR TRAMO'!I7*20%)+((45125*($B7/44)))),0)</f>
        <v>6371</v>
      </c>
      <c r="J7" s="9">
        <f>ROUNDDOWN((('ASIG POR TRAMO'!J7*20%)+((45125*($B7/44)))),0)</f>
        <v>6749</v>
      </c>
      <c r="K7" s="9">
        <f>ROUNDDOWN((('ASIG POR TRAMO'!K7*20%)+((45125*($B7/44)))),0)</f>
        <v>7126</v>
      </c>
      <c r="L7" s="9">
        <f>ROUNDDOWN((('ASIG POR TRAMO'!L7*20%)+((45125*($B7/44)))),0)</f>
        <v>7504</v>
      </c>
      <c r="M7" s="9">
        <f>ROUNDDOWN((('ASIG POR TRAMO'!M7*20%)+((45125*($B7/44)))),0)</f>
        <v>7881</v>
      </c>
      <c r="N7" s="9">
        <f>ROUNDDOWN((('ASIG POR TRAMO'!N7*20%)+((45125*($B7/44)))),0)</f>
        <v>8258</v>
      </c>
      <c r="O7" s="9">
        <f>ROUNDDOWN((('ASIG POR TRAMO'!O7*20%)+((45125*($B7/44)))),0)</f>
        <v>8636</v>
      </c>
      <c r="P7" s="9">
        <f>ROUNDDOWN((('ASIG POR TRAMO'!P7*20%)+((45125*($B7/44)))),0)</f>
        <v>9013</v>
      </c>
      <c r="Q7" s="9">
        <f>ROUNDDOWN((('ASIG POR TRAMO'!Q7*20%)+((45125*($B7/44)))),0)</f>
        <v>9391</v>
      </c>
      <c r="R7" s="9">
        <f>ROUNDDOWN((('ASIG POR TRAMO'!R7*20%)+((45125*($B7/44)))),0)</f>
        <v>9768</v>
      </c>
    </row>
    <row r="8" spans="1:18" ht="18" customHeight="1" thickBot="1" x14ac:dyDescent="0.3">
      <c r="A8" s="11" t="s">
        <v>7</v>
      </c>
      <c r="B8" s="13">
        <v>5</v>
      </c>
      <c r="C8" s="14">
        <f>'RMN-BRP'!B7</f>
        <v>67685.875</v>
      </c>
      <c r="D8" s="9">
        <f>ROUNDDOWN((('ASIG POR TRAMO'!D8*20%)+((45125*($B8/44)))),0)</f>
        <v>5606</v>
      </c>
      <c r="E8" s="9">
        <f>ROUNDDOWN((('ASIG POR TRAMO'!E8*20%)+((45125*($B8/44)))),0)</f>
        <v>6077</v>
      </c>
      <c r="F8" s="9">
        <f>ROUNDDOWN((('ASIG POR TRAMO'!F8*20%)+((45125*($B8/44)))),0)</f>
        <v>6549</v>
      </c>
      <c r="G8" s="9">
        <f>ROUNDDOWN((('ASIG POR TRAMO'!G8*20%)+((45125*($B8/44)))),0)</f>
        <v>7021</v>
      </c>
      <c r="H8" s="9">
        <f>ROUNDDOWN((('ASIG POR TRAMO'!H8*20%)+((45125*($B8/44)))),0)</f>
        <v>7493</v>
      </c>
      <c r="I8" s="9">
        <f>ROUNDDOWN((('ASIG POR TRAMO'!I8*20%)+((45125*($B8/44)))),0)</f>
        <v>7964</v>
      </c>
      <c r="J8" s="9">
        <f>ROUNDDOWN((('ASIG POR TRAMO'!J8*20%)+((45125*($B8/44)))),0)</f>
        <v>8436</v>
      </c>
      <c r="K8" s="9">
        <f>ROUNDDOWN((('ASIG POR TRAMO'!K8*20%)+((45125*($B8/44)))),0)</f>
        <v>8908</v>
      </c>
      <c r="L8" s="9">
        <f>ROUNDDOWN((('ASIG POR TRAMO'!L8*20%)+((45125*($B8/44)))),0)</f>
        <v>9380</v>
      </c>
      <c r="M8" s="9">
        <f>ROUNDDOWN((('ASIG POR TRAMO'!M8*20%)+((45125*($B8/44)))),0)</f>
        <v>9851</v>
      </c>
      <c r="N8" s="9">
        <f>ROUNDDOWN((('ASIG POR TRAMO'!N8*20%)+((45125*($B8/44)))),0)</f>
        <v>10323</v>
      </c>
      <c r="O8" s="9">
        <f>ROUNDDOWN((('ASIG POR TRAMO'!O8*20%)+((45125*($B8/44)))),0)</f>
        <v>10795</v>
      </c>
      <c r="P8" s="9">
        <f>ROUNDDOWN((('ASIG POR TRAMO'!P8*20%)+((45125*($B8/44)))),0)</f>
        <v>11267</v>
      </c>
      <c r="Q8" s="9">
        <f>ROUNDDOWN((('ASIG POR TRAMO'!Q8*20%)+((45125*($B8/44)))),0)</f>
        <v>11738</v>
      </c>
      <c r="R8" s="9">
        <f>ROUNDDOWN((('ASIG POR TRAMO'!R8*20%)+((45125*($B8/44)))),0)</f>
        <v>12210</v>
      </c>
    </row>
    <row r="9" spans="1:18" ht="18" customHeight="1" thickBot="1" x14ac:dyDescent="0.3">
      <c r="A9" s="11" t="s">
        <v>7</v>
      </c>
      <c r="B9" s="13">
        <v>6</v>
      </c>
      <c r="C9" s="14">
        <f>'RMN-BRP'!B8</f>
        <v>81223.049999999988</v>
      </c>
      <c r="D9" s="9">
        <f>ROUNDDOWN((('ASIG POR TRAMO'!D9*20%)+((45125*($B9/44)))),0)</f>
        <v>6727</v>
      </c>
      <c r="E9" s="9">
        <f>ROUNDDOWN((('ASIG POR TRAMO'!E9*20%)+((45125*($B9/44)))),0)</f>
        <v>7293</v>
      </c>
      <c r="F9" s="9">
        <f>ROUNDDOWN((('ASIG POR TRAMO'!F9*20%)+((45125*($B9/44)))),0)</f>
        <v>7859</v>
      </c>
      <c r="G9" s="9">
        <f>ROUNDDOWN((('ASIG POR TRAMO'!G9*20%)+((45125*($B9/44)))),0)</f>
        <v>8425</v>
      </c>
      <c r="H9" s="9">
        <f>ROUNDDOWN((('ASIG POR TRAMO'!H9*20%)+((45125*($B9/44)))),0)</f>
        <v>8991</v>
      </c>
      <c r="I9" s="9">
        <f>ROUNDDOWN((('ASIG POR TRAMO'!I9*20%)+((45125*($B9/44)))),0)</f>
        <v>9557</v>
      </c>
      <c r="J9" s="9">
        <f>ROUNDDOWN((('ASIG POR TRAMO'!J9*20%)+((45125*($B9/44)))),0)</f>
        <v>10124</v>
      </c>
      <c r="K9" s="9">
        <f>ROUNDDOWN((('ASIG POR TRAMO'!K9*20%)+((45125*($B9/44)))),0)</f>
        <v>10690</v>
      </c>
      <c r="L9" s="9">
        <f>ROUNDDOWN((('ASIG POR TRAMO'!L9*20%)+((45125*($B9/44)))),0)</f>
        <v>11256</v>
      </c>
      <c r="M9" s="9">
        <f>ROUNDDOWN((('ASIG POR TRAMO'!M9*20%)+((45125*($B9/44)))),0)</f>
        <v>11822</v>
      </c>
      <c r="N9" s="9">
        <f>ROUNDDOWN((('ASIG POR TRAMO'!N9*20%)+((45125*($B9/44)))),0)</f>
        <v>12388</v>
      </c>
      <c r="O9" s="9">
        <f>ROUNDDOWN((('ASIG POR TRAMO'!O9*20%)+((45125*($B9/44)))),0)</f>
        <v>12954</v>
      </c>
      <c r="P9" s="9">
        <f>ROUNDDOWN((('ASIG POR TRAMO'!P9*20%)+((45125*($B9/44)))),0)</f>
        <v>13520</v>
      </c>
      <c r="Q9" s="9">
        <f>ROUNDDOWN((('ASIG POR TRAMO'!Q9*20%)+((45125*($B9/44)))),0)</f>
        <v>14086</v>
      </c>
      <c r="R9" s="9">
        <f>ROUNDDOWN((('ASIG POR TRAMO'!R9*20%)+((45125*($B9/44)))),0)</f>
        <v>14652</v>
      </c>
    </row>
    <row r="10" spans="1:18" ht="18" customHeight="1" thickBot="1" x14ac:dyDescent="0.3">
      <c r="A10" s="11" t="s">
        <v>7</v>
      </c>
      <c r="B10" s="13">
        <v>7</v>
      </c>
      <c r="C10" s="14">
        <f>'RMN-BRP'!B9</f>
        <v>94760.224999999991</v>
      </c>
      <c r="D10" s="9">
        <f>ROUNDDOWN((('ASIG POR TRAMO'!D10*20%)+((45125*($B10/44)))),0)</f>
        <v>7848</v>
      </c>
      <c r="E10" s="9">
        <f>ROUNDDOWN((('ASIG POR TRAMO'!E10*20%)+((45125*($B10/44)))),0)</f>
        <v>8509</v>
      </c>
      <c r="F10" s="9">
        <f>ROUNDDOWN((('ASIG POR TRAMO'!F10*20%)+((45125*($B10/44)))),0)</f>
        <v>9169</v>
      </c>
      <c r="G10" s="9">
        <f>ROUNDDOWN((('ASIG POR TRAMO'!G10*20%)+((45125*($B10/44)))),0)</f>
        <v>9829</v>
      </c>
      <c r="H10" s="9">
        <f>ROUNDDOWN((('ASIG POR TRAMO'!H10*20%)+((45125*($B10/44)))),0)</f>
        <v>10490</v>
      </c>
      <c r="I10" s="9">
        <f>ROUNDDOWN((('ASIG POR TRAMO'!I10*20%)+((45125*($B10/44)))),0)</f>
        <v>11150</v>
      </c>
      <c r="J10" s="9">
        <f>ROUNDDOWN((('ASIG POR TRAMO'!J10*20%)+((45125*($B10/44)))),0)</f>
        <v>11811</v>
      </c>
      <c r="K10" s="9">
        <f>ROUNDDOWN((('ASIG POR TRAMO'!K10*20%)+((45125*($B10/44)))),0)</f>
        <v>12471</v>
      </c>
      <c r="L10" s="9">
        <f>ROUNDDOWN((('ASIG POR TRAMO'!L10*20%)+((45125*($B10/44)))),0)</f>
        <v>13132</v>
      </c>
      <c r="M10" s="9">
        <f>ROUNDDOWN((('ASIG POR TRAMO'!M10*20%)+((45125*($B10/44)))),0)</f>
        <v>13792</v>
      </c>
      <c r="N10" s="9">
        <f>ROUNDDOWN((('ASIG POR TRAMO'!N10*20%)+((45125*($B10/44)))),0)</f>
        <v>14453</v>
      </c>
      <c r="O10" s="9">
        <f>ROUNDDOWN((('ASIG POR TRAMO'!O10*20%)+((45125*($B10/44)))),0)</f>
        <v>15113</v>
      </c>
      <c r="P10" s="9">
        <f>ROUNDDOWN((('ASIG POR TRAMO'!P10*20%)+((45125*($B10/44)))),0)</f>
        <v>15774</v>
      </c>
      <c r="Q10" s="9">
        <f>ROUNDDOWN((('ASIG POR TRAMO'!Q10*20%)+((45125*($B10/44)))),0)</f>
        <v>16434</v>
      </c>
      <c r="R10" s="9">
        <f>ROUNDDOWN((('ASIG POR TRAMO'!R10*20%)+((45125*($B10/44)))),0)</f>
        <v>17094</v>
      </c>
    </row>
    <row r="11" spans="1:18" ht="18" customHeight="1" thickBot="1" x14ac:dyDescent="0.3">
      <c r="A11" s="11" t="s">
        <v>7</v>
      </c>
      <c r="B11" s="13">
        <v>8</v>
      </c>
      <c r="C11" s="14">
        <f>'RMN-BRP'!B10</f>
        <v>108297.4</v>
      </c>
      <c r="D11" s="9">
        <f>ROUNDDOWN((('ASIG POR TRAMO'!D11*20%)+((45125*($B11/44)))),0)</f>
        <v>8969</v>
      </c>
      <c r="E11" s="9">
        <f>ROUNDDOWN((('ASIG POR TRAMO'!E11*20%)+((45125*($B11/44)))),0)</f>
        <v>9724</v>
      </c>
      <c r="F11" s="9">
        <f>ROUNDDOWN((('ASIG POR TRAMO'!F11*20%)+((45125*($B11/44)))),0)</f>
        <v>10479</v>
      </c>
      <c r="G11" s="9">
        <f>ROUNDDOWN((('ASIG POR TRAMO'!G11*20%)+((45125*($B11/44)))),0)</f>
        <v>11234</v>
      </c>
      <c r="H11" s="9">
        <f>ROUNDDOWN((('ASIG POR TRAMO'!H11*20%)+((45125*($B11/44)))),0)</f>
        <v>11989</v>
      </c>
      <c r="I11" s="9">
        <f>ROUNDDOWN((('ASIG POR TRAMO'!I11*20%)+((45125*($B11/44)))),0)</f>
        <v>12743</v>
      </c>
      <c r="J11" s="9">
        <f>ROUNDDOWN((('ASIG POR TRAMO'!J11*20%)+((45125*($B11/44)))),0)</f>
        <v>13498</v>
      </c>
      <c r="K11" s="9">
        <f>ROUNDDOWN((('ASIG POR TRAMO'!K11*20%)+((45125*($B11/44)))),0)</f>
        <v>14253</v>
      </c>
      <c r="L11" s="9">
        <f>ROUNDDOWN((('ASIG POR TRAMO'!L11*20%)+((45125*($B11/44)))),0)</f>
        <v>15008</v>
      </c>
      <c r="M11" s="9">
        <f>ROUNDDOWN((('ASIG POR TRAMO'!M11*20%)+((45125*($B11/44)))),0)</f>
        <v>15763</v>
      </c>
      <c r="N11" s="9">
        <f>ROUNDDOWN((('ASIG POR TRAMO'!N11*20%)+((45125*($B11/44)))),0)</f>
        <v>16517</v>
      </c>
      <c r="O11" s="9">
        <f>ROUNDDOWN((('ASIG POR TRAMO'!O11*20%)+((45125*($B11/44)))),0)</f>
        <v>17272</v>
      </c>
      <c r="P11" s="9">
        <f>ROUNDDOWN((('ASIG POR TRAMO'!P11*20%)+((45125*($B11/44)))),0)</f>
        <v>18027</v>
      </c>
      <c r="Q11" s="9">
        <f>ROUNDDOWN((('ASIG POR TRAMO'!Q11*20%)+((45125*($B11/44)))),0)</f>
        <v>18782</v>
      </c>
      <c r="R11" s="9">
        <f>ROUNDDOWN((('ASIG POR TRAMO'!R11*20%)+((45125*($B11/44)))),0)</f>
        <v>19536</v>
      </c>
    </row>
    <row r="12" spans="1:18" ht="18" customHeight="1" thickBot="1" x14ac:dyDescent="0.3">
      <c r="A12" s="11" t="s">
        <v>7</v>
      </c>
      <c r="B12" s="13">
        <v>9</v>
      </c>
      <c r="C12" s="14">
        <f>'RMN-BRP'!B11</f>
        <v>121834.575</v>
      </c>
      <c r="D12" s="9">
        <f>ROUNDDOWN((('ASIG POR TRAMO'!D12*20%)+((45125*($B12/44)))),0)</f>
        <v>10091</v>
      </c>
      <c r="E12" s="9">
        <f>ROUNDDOWN((('ASIG POR TRAMO'!E12*20%)+((45125*($B12/44)))),0)</f>
        <v>10940</v>
      </c>
      <c r="F12" s="9">
        <f>ROUNDDOWN((('ASIG POR TRAMO'!F12*20%)+((45125*($B12/44)))),0)</f>
        <v>11789</v>
      </c>
      <c r="G12" s="9">
        <f>ROUNDDOWN((('ASIG POR TRAMO'!G12*20%)+((45125*($B12/44)))),0)</f>
        <v>12638</v>
      </c>
      <c r="H12" s="9">
        <f>ROUNDDOWN((('ASIG POR TRAMO'!H12*20%)+((45125*($B12/44)))),0)</f>
        <v>13487</v>
      </c>
      <c r="I12" s="9">
        <f>ROUNDDOWN((('ASIG POR TRAMO'!I12*20%)+((45125*($B12/44)))),0)</f>
        <v>14336</v>
      </c>
      <c r="J12" s="9">
        <f>ROUNDDOWN((('ASIG POR TRAMO'!J12*20%)+((45125*($B12/44)))),0)</f>
        <v>15186</v>
      </c>
      <c r="K12" s="9">
        <f>ROUNDDOWN((('ASIG POR TRAMO'!K12*20%)+((45125*($B12/44)))),0)</f>
        <v>16035</v>
      </c>
      <c r="L12" s="9">
        <f>ROUNDDOWN((('ASIG POR TRAMO'!L12*20%)+((45125*($B12/44)))),0)</f>
        <v>16884</v>
      </c>
      <c r="M12" s="9">
        <f>ROUNDDOWN((('ASIG POR TRAMO'!M12*20%)+((45125*($B12/44)))),0)</f>
        <v>17733</v>
      </c>
      <c r="N12" s="9">
        <f>ROUNDDOWN((('ASIG POR TRAMO'!N12*20%)+((45125*($B12/44)))),0)</f>
        <v>18582</v>
      </c>
      <c r="O12" s="9">
        <f>ROUNDDOWN((('ASIG POR TRAMO'!O12*20%)+((45125*($B12/44)))),0)</f>
        <v>19431</v>
      </c>
      <c r="P12" s="9">
        <f>ROUNDDOWN((('ASIG POR TRAMO'!P12*20%)+((45125*($B12/44)))),0)</f>
        <v>20280</v>
      </c>
      <c r="Q12" s="9">
        <f>ROUNDDOWN((('ASIG POR TRAMO'!Q12*20%)+((45125*($B12/44)))),0)</f>
        <v>21130</v>
      </c>
      <c r="R12" s="9">
        <f>ROUNDDOWN((('ASIG POR TRAMO'!R12*20%)+((45125*($B12/44)))),0)</f>
        <v>21979</v>
      </c>
    </row>
    <row r="13" spans="1:18" ht="18" customHeight="1" thickBot="1" x14ac:dyDescent="0.3">
      <c r="A13" s="11" t="s">
        <v>7</v>
      </c>
      <c r="B13" s="13">
        <v>10</v>
      </c>
      <c r="C13" s="14">
        <f>'RMN-BRP'!B12</f>
        <v>135371.75</v>
      </c>
      <c r="D13" s="9">
        <f>ROUNDDOWN((('ASIG POR TRAMO'!D13*20%)+((45125*($B13/44)))),0)</f>
        <v>11212</v>
      </c>
      <c r="E13" s="9">
        <f>ROUNDDOWN((('ASIG POR TRAMO'!E13*20%)+((45125*($B13/44)))),0)</f>
        <v>12156</v>
      </c>
      <c r="F13" s="9">
        <f>ROUNDDOWN((('ASIG POR TRAMO'!F13*20%)+((45125*($B13/44)))),0)</f>
        <v>13099</v>
      </c>
      <c r="G13" s="9">
        <f>ROUNDDOWN((('ASIG POR TRAMO'!G13*20%)+((45125*($B13/44)))),0)</f>
        <v>14043</v>
      </c>
      <c r="H13" s="9">
        <f>ROUNDDOWN((('ASIG POR TRAMO'!H13*20%)+((45125*($B13/44)))),0)</f>
        <v>14986</v>
      </c>
      <c r="I13" s="9">
        <f>ROUNDDOWN((('ASIG POR TRAMO'!I13*20%)+((45125*($B13/44)))),0)</f>
        <v>15929</v>
      </c>
      <c r="J13" s="9">
        <f>ROUNDDOWN((('ASIG POR TRAMO'!J13*20%)+((45125*($B13/44)))),0)</f>
        <v>16873</v>
      </c>
      <c r="K13" s="9">
        <f>ROUNDDOWN((('ASIG POR TRAMO'!K13*20%)+((45125*($B13/44)))),0)</f>
        <v>17816</v>
      </c>
      <c r="L13" s="9">
        <f>ROUNDDOWN((('ASIG POR TRAMO'!L13*20%)+((45125*($B13/44)))),0)</f>
        <v>18760</v>
      </c>
      <c r="M13" s="9">
        <f>ROUNDDOWN((('ASIG POR TRAMO'!M13*20%)+((45125*($B13/44)))),0)</f>
        <v>19703</v>
      </c>
      <c r="N13" s="9">
        <f>ROUNDDOWN((('ASIG POR TRAMO'!N13*20%)+((45125*($B13/44)))),0)</f>
        <v>20647</v>
      </c>
      <c r="O13" s="9">
        <f>ROUNDDOWN((('ASIG POR TRAMO'!O13*20%)+((45125*($B13/44)))),0)</f>
        <v>21590</v>
      </c>
      <c r="P13" s="9">
        <f>ROUNDDOWN((('ASIG POR TRAMO'!P13*20%)+((45125*($B13/44)))),0)</f>
        <v>22534</v>
      </c>
      <c r="Q13" s="9">
        <f>ROUNDDOWN((('ASIG POR TRAMO'!Q13*20%)+((45125*($B13/44)))),0)</f>
        <v>23477</v>
      </c>
      <c r="R13" s="9">
        <f>ROUNDDOWN((('ASIG POR TRAMO'!R13*20%)+((45125*($B13/44)))),0)</f>
        <v>24421</v>
      </c>
    </row>
    <row r="14" spans="1:18" ht="18" customHeight="1" thickBot="1" x14ac:dyDescent="0.3">
      <c r="A14" s="11" t="s">
        <v>7</v>
      </c>
      <c r="B14" s="13">
        <v>11</v>
      </c>
      <c r="C14" s="14">
        <f>'RMN-BRP'!B13</f>
        <v>148908.92499999999</v>
      </c>
      <c r="D14" s="9">
        <f>ROUNDDOWN((('ASIG POR TRAMO'!D14*20%)+((45125*($B14/44)))),0)</f>
        <v>12333</v>
      </c>
      <c r="E14" s="9">
        <f>ROUNDDOWN((('ASIG POR TRAMO'!E14*20%)+((45125*($B14/44)))),0)</f>
        <v>13371</v>
      </c>
      <c r="F14" s="9">
        <f>ROUNDDOWN((('ASIG POR TRAMO'!F14*20%)+((45125*($B14/44)))),0)</f>
        <v>14409</v>
      </c>
      <c r="G14" s="9">
        <f>ROUNDDOWN((('ASIG POR TRAMO'!G14*20%)+((45125*($B14/44)))),0)</f>
        <v>15447</v>
      </c>
      <c r="H14" s="9">
        <f>ROUNDDOWN((('ASIG POR TRAMO'!H14*20%)+((45125*($B14/44)))),0)</f>
        <v>16485</v>
      </c>
      <c r="I14" s="9">
        <f>ROUNDDOWN((('ASIG POR TRAMO'!I14*20%)+((45125*($B14/44)))),0)</f>
        <v>17523</v>
      </c>
      <c r="J14" s="9">
        <f>ROUNDDOWN((('ASIG POR TRAMO'!J14*20%)+((45125*($B14/44)))),0)</f>
        <v>18560</v>
      </c>
      <c r="K14" s="9">
        <f>ROUNDDOWN((('ASIG POR TRAMO'!K14*20%)+((45125*($B14/44)))),0)</f>
        <v>19598</v>
      </c>
      <c r="L14" s="9">
        <f>ROUNDDOWN((('ASIG POR TRAMO'!L14*20%)+((45125*($B14/44)))),0)</f>
        <v>20636</v>
      </c>
      <c r="M14" s="9">
        <f>ROUNDDOWN((('ASIG POR TRAMO'!M14*20%)+((45125*($B14/44)))),0)</f>
        <v>21674</v>
      </c>
      <c r="N14" s="9">
        <f>ROUNDDOWN((('ASIG POR TRAMO'!N14*20%)+((45125*($B14/44)))),0)</f>
        <v>22712</v>
      </c>
      <c r="O14" s="9">
        <f>ROUNDDOWN((('ASIG POR TRAMO'!O14*20%)+((45125*($B14/44)))),0)</f>
        <v>23750</v>
      </c>
      <c r="P14" s="9">
        <f>ROUNDDOWN((('ASIG POR TRAMO'!P14*20%)+((45125*($B14/44)))),0)</f>
        <v>24787</v>
      </c>
      <c r="Q14" s="9">
        <f>ROUNDDOWN((('ASIG POR TRAMO'!Q14*20%)+((45125*($B14/44)))),0)</f>
        <v>25825</v>
      </c>
      <c r="R14" s="9">
        <f>ROUNDDOWN((('ASIG POR TRAMO'!R14*20%)+((45125*($B14/44)))),0)</f>
        <v>26863</v>
      </c>
    </row>
    <row r="15" spans="1:18" ht="18" customHeight="1" thickBot="1" x14ac:dyDescent="0.3">
      <c r="A15" s="11" t="s">
        <v>7</v>
      </c>
      <c r="B15" s="13">
        <v>12</v>
      </c>
      <c r="C15" s="14">
        <f>'RMN-BRP'!B14</f>
        <v>162446.09999999998</v>
      </c>
      <c r="D15" s="9">
        <f>ROUNDDOWN((('ASIG POR TRAMO'!D15*20%)+((45125*($B15/44)))),0)</f>
        <v>13455</v>
      </c>
      <c r="E15" s="9">
        <f>ROUNDDOWN((('ASIG POR TRAMO'!E15*20%)+((45125*($B15/44)))),0)</f>
        <v>14587</v>
      </c>
      <c r="F15" s="9">
        <f>ROUNDDOWN((('ASIG POR TRAMO'!F15*20%)+((45125*($B15/44)))),0)</f>
        <v>15719</v>
      </c>
      <c r="G15" s="9">
        <f>ROUNDDOWN((('ASIG POR TRAMO'!G15*20%)+((45125*($B15/44)))),0)</f>
        <v>16851</v>
      </c>
      <c r="H15" s="9">
        <f>ROUNDDOWN((('ASIG POR TRAMO'!H15*20%)+((45125*($B15/44)))),0)</f>
        <v>17983</v>
      </c>
      <c r="I15" s="9">
        <f>ROUNDDOWN((('ASIG POR TRAMO'!I15*20%)+((45125*($B15/44)))),0)</f>
        <v>19115</v>
      </c>
      <c r="J15" s="9">
        <f>ROUNDDOWN((('ASIG POR TRAMO'!J15*20%)+((45125*($B15/44)))),0)</f>
        <v>20248</v>
      </c>
      <c r="K15" s="9">
        <f>ROUNDDOWN((('ASIG POR TRAMO'!K15*20%)+((45125*($B15/44)))),0)</f>
        <v>21380</v>
      </c>
      <c r="L15" s="9">
        <f>ROUNDDOWN((('ASIG POR TRAMO'!L15*20%)+((45125*($B15/44)))),0)</f>
        <v>22512</v>
      </c>
      <c r="M15" s="9">
        <f>ROUNDDOWN((('ASIG POR TRAMO'!M15*20%)+((45125*($B15/44)))),0)</f>
        <v>23644</v>
      </c>
      <c r="N15" s="9">
        <f>ROUNDDOWN((('ASIG POR TRAMO'!N15*20%)+((45125*($B15/44)))),0)</f>
        <v>24777</v>
      </c>
      <c r="O15" s="9">
        <f>ROUNDDOWN((('ASIG POR TRAMO'!O15*20%)+((45125*($B15/44)))),0)</f>
        <v>25909</v>
      </c>
      <c r="P15" s="9">
        <f>ROUNDDOWN((('ASIG POR TRAMO'!P15*20%)+((45125*($B15/44)))),0)</f>
        <v>27041</v>
      </c>
      <c r="Q15" s="9">
        <f>ROUNDDOWN((('ASIG POR TRAMO'!Q15*20%)+((45125*($B15/44)))),0)</f>
        <v>28173</v>
      </c>
      <c r="R15" s="9">
        <f>ROUNDDOWN((('ASIG POR TRAMO'!R15*20%)+((45125*($B15/44)))),0)</f>
        <v>29305</v>
      </c>
    </row>
    <row r="16" spans="1:18" ht="18" customHeight="1" thickBot="1" x14ac:dyDescent="0.3">
      <c r="A16" s="11" t="s">
        <v>7</v>
      </c>
      <c r="B16" s="13">
        <v>13</v>
      </c>
      <c r="C16" s="14">
        <f>'RMN-BRP'!B15</f>
        <v>175983.27499999999</v>
      </c>
      <c r="D16" s="9">
        <f>ROUNDDOWN((('ASIG POR TRAMO'!D16*20%)+((45125*($B16/44)))),0)</f>
        <v>14576</v>
      </c>
      <c r="E16" s="9">
        <f>ROUNDDOWN((('ASIG POR TRAMO'!E16*20%)+((45125*($B16/44)))),0)</f>
        <v>15802</v>
      </c>
      <c r="F16" s="9">
        <f>ROUNDDOWN((('ASIG POR TRAMO'!F16*20%)+((45125*($B16/44)))),0)</f>
        <v>17029</v>
      </c>
      <c r="G16" s="9">
        <f>ROUNDDOWN((('ASIG POR TRAMO'!G16*20%)+((45125*($B16/44)))),0)</f>
        <v>18255</v>
      </c>
      <c r="H16" s="9">
        <f>ROUNDDOWN((('ASIG POR TRAMO'!H16*20%)+((45125*($B16/44)))),0)</f>
        <v>19482</v>
      </c>
      <c r="I16" s="9">
        <f>ROUNDDOWN((('ASIG POR TRAMO'!I16*20%)+((45125*($B16/44)))),0)</f>
        <v>20708</v>
      </c>
      <c r="J16" s="9">
        <f>ROUNDDOWN((('ASIG POR TRAMO'!J16*20%)+((45125*($B16/44)))),0)</f>
        <v>21935</v>
      </c>
      <c r="K16" s="9">
        <f>ROUNDDOWN((('ASIG POR TRAMO'!K16*20%)+((45125*($B16/44)))),0)</f>
        <v>23161</v>
      </c>
      <c r="L16" s="9">
        <f>ROUNDDOWN((('ASIG POR TRAMO'!L16*20%)+((45125*($B16/44)))),0)</f>
        <v>24388</v>
      </c>
      <c r="M16" s="9">
        <f>ROUNDDOWN((('ASIG POR TRAMO'!M16*20%)+((45125*($B16/44)))),0)</f>
        <v>25615</v>
      </c>
      <c r="N16" s="9">
        <f>ROUNDDOWN((('ASIG POR TRAMO'!N16*20%)+((45125*($B16/44)))),0)</f>
        <v>26841</v>
      </c>
      <c r="O16" s="9">
        <f>ROUNDDOWN((('ASIG POR TRAMO'!O16*20%)+((45125*($B16/44)))),0)</f>
        <v>28068</v>
      </c>
      <c r="P16" s="9">
        <f>ROUNDDOWN((('ASIG POR TRAMO'!P16*20%)+((45125*($B16/44)))),0)</f>
        <v>29294</v>
      </c>
      <c r="Q16" s="9">
        <f>ROUNDDOWN((('ASIG POR TRAMO'!Q16*20%)+((45125*($B16/44)))),0)</f>
        <v>30521</v>
      </c>
      <c r="R16" s="9">
        <f>ROUNDDOWN((('ASIG POR TRAMO'!R16*20%)+((45125*($B16/44)))),0)</f>
        <v>31747</v>
      </c>
    </row>
    <row r="17" spans="1:18" ht="18" customHeight="1" thickBot="1" x14ac:dyDescent="0.3">
      <c r="A17" s="11" t="s">
        <v>7</v>
      </c>
      <c r="B17" s="13">
        <v>14</v>
      </c>
      <c r="C17" s="14">
        <f>'RMN-BRP'!B16</f>
        <v>189520.44999999998</v>
      </c>
      <c r="D17" s="9">
        <f>ROUNDDOWN((('ASIG POR TRAMO'!D17*20%)+((45125*($B17/44)))),0)</f>
        <v>15697</v>
      </c>
      <c r="E17" s="9">
        <f>ROUNDDOWN((('ASIG POR TRAMO'!E17*20%)+((45125*($B17/44)))),0)</f>
        <v>17018</v>
      </c>
      <c r="F17" s="9">
        <f>ROUNDDOWN((('ASIG POR TRAMO'!F17*20%)+((45125*($B17/44)))),0)</f>
        <v>18339</v>
      </c>
      <c r="G17" s="9">
        <f>ROUNDDOWN((('ASIG POR TRAMO'!G17*20%)+((45125*($B17/44)))),0)</f>
        <v>19660</v>
      </c>
      <c r="H17" s="9">
        <f>ROUNDDOWN((('ASIG POR TRAMO'!H17*20%)+((45125*($B17/44)))),0)</f>
        <v>20980</v>
      </c>
      <c r="I17" s="9">
        <f>ROUNDDOWN((('ASIG POR TRAMO'!I17*20%)+((45125*($B17/44)))),0)</f>
        <v>22301</v>
      </c>
      <c r="J17" s="9">
        <f>ROUNDDOWN((('ASIG POR TRAMO'!J17*20%)+((45125*($B17/44)))),0)</f>
        <v>23622</v>
      </c>
      <c r="K17" s="9">
        <f>ROUNDDOWN((('ASIG POR TRAMO'!K17*20%)+((45125*($B17/44)))),0)</f>
        <v>24943</v>
      </c>
      <c r="L17" s="9">
        <f>ROUNDDOWN((('ASIG POR TRAMO'!L17*20%)+((45125*($B17/44)))),0)</f>
        <v>26264</v>
      </c>
      <c r="M17" s="9">
        <f>ROUNDDOWN((('ASIG POR TRAMO'!M17*20%)+((45125*($B17/44)))),0)</f>
        <v>27585</v>
      </c>
      <c r="N17" s="9">
        <f>ROUNDDOWN((('ASIG POR TRAMO'!N17*20%)+((45125*($B17/44)))),0)</f>
        <v>28906</v>
      </c>
      <c r="O17" s="9">
        <f>ROUNDDOWN((('ASIG POR TRAMO'!O17*20%)+((45125*($B17/44)))),0)</f>
        <v>30227</v>
      </c>
      <c r="P17" s="9">
        <f>ROUNDDOWN((('ASIG POR TRAMO'!P17*20%)+((45125*($B17/44)))),0)</f>
        <v>31548</v>
      </c>
      <c r="Q17" s="9">
        <f>ROUNDDOWN((('ASIG POR TRAMO'!Q17*20%)+((45125*($B17/44)))),0)</f>
        <v>32869</v>
      </c>
      <c r="R17" s="9">
        <f>ROUNDDOWN((('ASIG POR TRAMO'!R17*20%)+((45125*($B17/44)))),0)</f>
        <v>34189</v>
      </c>
    </row>
    <row r="18" spans="1:18" ht="18" customHeight="1" thickBot="1" x14ac:dyDescent="0.3">
      <c r="A18" s="11" t="s">
        <v>7</v>
      </c>
      <c r="B18" s="13">
        <v>15</v>
      </c>
      <c r="C18" s="14">
        <f>'RMN-BRP'!B17</f>
        <v>203057.625</v>
      </c>
      <c r="D18" s="9">
        <f>ROUNDDOWN((('ASIG POR TRAMO'!D18*20%)+((45125*($B18/44)))),0)</f>
        <v>16818</v>
      </c>
      <c r="E18" s="9">
        <f>ROUNDDOWN((('ASIG POR TRAMO'!E18*20%)+((45125*($B18/44)))),0)</f>
        <v>18234</v>
      </c>
      <c r="F18" s="9">
        <f>ROUNDDOWN((('ASIG POR TRAMO'!F18*20%)+((45125*($B18/44)))),0)</f>
        <v>19649</v>
      </c>
      <c r="G18" s="9">
        <f>ROUNDDOWN((('ASIG POR TRAMO'!G18*20%)+((45125*($B18/44)))),0)</f>
        <v>21064</v>
      </c>
      <c r="H18" s="9">
        <f>ROUNDDOWN((('ASIG POR TRAMO'!H18*20%)+((45125*($B18/44)))),0)</f>
        <v>22479</v>
      </c>
      <c r="I18" s="9">
        <f>ROUNDDOWN((('ASIG POR TRAMO'!I18*20%)+((45125*($B18/44)))),0)</f>
        <v>23895</v>
      </c>
      <c r="J18" s="9">
        <f>ROUNDDOWN((('ASIG POR TRAMO'!J18*20%)+((45125*($B18/44)))),0)</f>
        <v>25310</v>
      </c>
      <c r="K18" s="9">
        <f>ROUNDDOWN((('ASIG POR TRAMO'!K18*20%)+((45125*($B18/44)))),0)</f>
        <v>26725</v>
      </c>
      <c r="L18" s="9">
        <f>ROUNDDOWN((('ASIG POR TRAMO'!L18*20%)+((45125*($B18/44)))),0)</f>
        <v>28140</v>
      </c>
      <c r="M18" s="9">
        <f>ROUNDDOWN((('ASIG POR TRAMO'!M18*20%)+((45125*($B18/44)))),0)</f>
        <v>29555</v>
      </c>
      <c r="N18" s="9">
        <f>ROUNDDOWN((('ASIG POR TRAMO'!N18*20%)+((45125*($B18/44)))),0)</f>
        <v>30971</v>
      </c>
      <c r="O18" s="9">
        <f>ROUNDDOWN((('ASIG POR TRAMO'!O18*20%)+((45125*($B18/44)))),0)</f>
        <v>32386</v>
      </c>
      <c r="P18" s="9">
        <f>ROUNDDOWN((('ASIG POR TRAMO'!P18*20%)+((45125*($B18/44)))),0)</f>
        <v>33801</v>
      </c>
      <c r="Q18" s="9">
        <f>ROUNDDOWN((('ASIG POR TRAMO'!Q18*20%)+((45125*($B18/44)))),0)</f>
        <v>35216</v>
      </c>
      <c r="R18" s="9">
        <f>ROUNDDOWN((('ASIG POR TRAMO'!R18*20%)+((45125*($B18/44)))),0)</f>
        <v>36632</v>
      </c>
    </row>
    <row r="19" spans="1:18" ht="18" customHeight="1" thickBot="1" x14ac:dyDescent="0.3">
      <c r="A19" s="11" t="s">
        <v>7</v>
      </c>
      <c r="B19" s="13">
        <v>16</v>
      </c>
      <c r="C19" s="14">
        <f>'RMN-BRP'!B18</f>
        <v>216594.8</v>
      </c>
      <c r="D19" s="9">
        <f>ROUNDDOWN((('ASIG POR TRAMO'!D19*20%)+((45125*($B19/44)))),0)</f>
        <v>17940</v>
      </c>
      <c r="E19" s="9">
        <f>ROUNDDOWN((('ASIG POR TRAMO'!E19*20%)+((45125*($B19/44)))),0)</f>
        <v>19449</v>
      </c>
      <c r="F19" s="9">
        <f>ROUNDDOWN((('ASIG POR TRAMO'!F19*20%)+((45125*($B19/44)))),0)</f>
        <v>20959</v>
      </c>
      <c r="G19" s="9">
        <f>ROUNDDOWN((('ASIG POR TRAMO'!G19*20%)+((45125*($B19/44)))),0)</f>
        <v>22468</v>
      </c>
      <c r="H19" s="9">
        <f>ROUNDDOWN((('ASIG POR TRAMO'!H19*20%)+((45125*($B19/44)))),0)</f>
        <v>23978</v>
      </c>
      <c r="I19" s="9">
        <f>ROUNDDOWN((('ASIG POR TRAMO'!I19*20%)+((45125*($B19/44)))),0)</f>
        <v>25487</v>
      </c>
      <c r="J19" s="9">
        <f>ROUNDDOWN((('ASIG POR TRAMO'!J19*20%)+((45125*($B19/44)))),0)</f>
        <v>26997</v>
      </c>
      <c r="K19" s="9">
        <f>ROUNDDOWN((('ASIG POR TRAMO'!K19*20%)+((45125*($B19/44)))),0)</f>
        <v>28507</v>
      </c>
      <c r="L19" s="9">
        <f>ROUNDDOWN((('ASIG POR TRAMO'!L19*20%)+((45125*($B19/44)))),0)</f>
        <v>30016</v>
      </c>
      <c r="M19" s="9">
        <f>ROUNDDOWN((('ASIG POR TRAMO'!M19*20%)+((45125*($B19/44)))),0)</f>
        <v>31526</v>
      </c>
      <c r="N19" s="9">
        <f>ROUNDDOWN((('ASIG POR TRAMO'!N19*20%)+((45125*($B19/44)))),0)</f>
        <v>33035</v>
      </c>
      <c r="O19" s="9">
        <f>ROUNDDOWN((('ASIG POR TRAMO'!O19*20%)+((45125*($B19/44)))),0)</f>
        <v>34545</v>
      </c>
      <c r="P19" s="9">
        <f>ROUNDDOWN((('ASIG POR TRAMO'!P19*20%)+((45125*($B19/44)))),0)</f>
        <v>36055</v>
      </c>
      <c r="Q19" s="9">
        <f>ROUNDDOWN((('ASIG POR TRAMO'!Q19*20%)+((45125*($B19/44)))),0)</f>
        <v>37564</v>
      </c>
      <c r="R19" s="9">
        <f>ROUNDDOWN((('ASIG POR TRAMO'!R19*20%)+((45125*($B19/44)))),0)</f>
        <v>39074</v>
      </c>
    </row>
    <row r="20" spans="1:18" ht="18" customHeight="1" thickBot="1" x14ac:dyDescent="0.3">
      <c r="A20" s="11" t="s">
        <v>7</v>
      </c>
      <c r="B20" s="13">
        <v>17</v>
      </c>
      <c r="C20" s="14">
        <f>'RMN-BRP'!B19</f>
        <v>230131.97499999998</v>
      </c>
      <c r="D20" s="9">
        <f>ROUNDDOWN((('ASIG POR TRAMO'!D20*20%)+((45125*($B20/44)))),0)</f>
        <v>19061</v>
      </c>
      <c r="E20" s="9">
        <f>ROUNDDOWN((('ASIG POR TRAMO'!E20*20%)+((45125*($B20/44)))),0)</f>
        <v>20665</v>
      </c>
      <c r="F20" s="9">
        <f>ROUNDDOWN((('ASIG POR TRAMO'!F20*20%)+((45125*($B20/44)))),0)</f>
        <v>22269</v>
      </c>
      <c r="G20" s="9">
        <f>ROUNDDOWN((('ASIG POR TRAMO'!G20*20%)+((45125*($B20/44)))),0)</f>
        <v>23873</v>
      </c>
      <c r="H20" s="9">
        <f>ROUNDDOWN((('ASIG POR TRAMO'!H20*20%)+((45125*($B20/44)))),0)</f>
        <v>25477</v>
      </c>
      <c r="I20" s="9">
        <f>ROUNDDOWN((('ASIG POR TRAMO'!I20*20%)+((45125*($B20/44)))),0)</f>
        <v>27081</v>
      </c>
      <c r="J20" s="9">
        <f>ROUNDDOWN((('ASIG POR TRAMO'!J20*20%)+((45125*($B20/44)))),0)</f>
        <v>28684</v>
      </c>
      <c r="K20" s="9">
        <f>ROUNDDOWN((('ASIG POR TRAMO'!K20*20%)+((45125*($B20/44)))),0)</f>
        <v>30289</v>
      </c>
      <c r="L20" s="9">
        <f>ROUNDDOWN((('ASIG POR TRAMO'!L20*20%)+((45125*($B20/44)))),0)</f>
        <v>31892</v>
      </c>
      <c r="M20" s="9">
        <f>ROUNDDOWN((('ASIG POR TRAMO'!M20*20%)+((45125*($B20/44)))),0)</f>
        <v>33496</v>
      </c>
      <c r="N20" s="9">
        <f>ROUNDDOWN((('ASIG POR TRAMO'!N20*20%)+((45125*($B20/44)))),0)</f>
        <v>35100</v>
      </c>
      <c r="O20" s="9">
        <f>ROUNDDOWN((('ASIG POR TRAMO'!O20*20%)+((45125*($B20/44)))),0)</f>
        <v>36704</v>
      </c>
      <c r="P20" s="9">
        <f>ROUNDDOWN((('ASIG POR TRAMO'!P20*20%)+((45125*($B20/44)))),0)</f>
        <v>38308</v>
      </c>
      <c r="Q20" s="9">
        <f>ROUNDDOWN((('ASIG POR TRAMO'!Q20*20%)+((45125*($B20/44)))),0)</f>
        <v>39912</v>
      </c>
      <c r="R20" s="9">
        <f>ROUNDDOWN((('ASIG POR TRAMO'!R20*20%)+((45125*($B20/44)))),0)</f>
        <v>41516</v>
      </c>
    </row>
    <row r="21" spans="1:18" ht="18" customHeight="1" thickBot="1" x14ac:dyDescent="0.3">
      <c r="A21" s="11" t="s">
        <v>7</v>
      </c>
      <c r="B21" s="13">
        <v>18</v>
      </c>
      <c r="C21" s="14">
        <f>'RMN-BRP'!B20</f>
        <v>243669.15</v>
      </c>
      <c r="D21" s="9">
        <f>ROUNDDOWN((('ASIG POR TRAMO'!D21*20%)+((45125*($B21/44)))),0)</f>
        <v>20182</v>
      </c>
      <c r="E21" s="9">
        <f>ROUNDDOWN((('ASIG POR TRAMO'!E21*20%)+((45125*($B21/44)))),0)</f>
        <v>21881</v>
      </c>
      <c r="F21" s="9">
        <f>ROUNDDOWN((('ASIG POR TRAMO'!F21*20%)+((45125*($B21/44)))),0)</f>
        <v>23579</v>
      </c>
      <c r="G21" s="9">
        <f>ROUNDDOWN((('ASIG POR TRAMO'!G21*20%)+((45125*($B21/44)))),0)</f>
        <v>25277</v>
      </c>
      <c r="H21" s="9">
        <f>ROUNDDOWN((('ASIG POR TRAMO'!H21*20%)+((45125*($B21/44)))),0)</f>
        <v>26975</v>
      </c>
      <c r="I21" s="9">
        <f>ROUNDDOWN((('ASIG POR TRAMO'!I21*20%)+((45125*($B21/44)))),0)</f>
        <v>28674</v>
      </c>
      <c r="J21" s="9">
        <f>ROUNDDOWN((('ASIG POR TRAMO'!J21*20%)+((45125*($B21/44)))),0)</f>
        <v>30372</v>
      </c>
      <c r="K21" s="9">
        <f>ROUNDDOWN((('ASIG POR TRAMO'!K21*20%)+((45125*($B21/44)))),0)</f>
        <v>32070</v>
      </c>
      <c r="L21" s="9">
        <f>ROUNDDOWN((('ASIG POR TRAMO'!L21*20%)+((45125*($B21/44)))),0)</f>
        <v>33768</v>
      </c>
      <c r="M21" s="9">
        <f>ROUNDDOWN((('ASIG POR TRAMO'!M21*20%)+((45125*($B21/44)))),0)</f>
        <v>35467</v>
      </c>
      <c r="N21" s="9">
        <f>ROUNDDOWN((('ASIG POR TRAMO'!N21*20%)+((45125*($B21/44)))),0)</f>
        <v>37165</v>
      </c>
      <c r="O21" s="9">
        <f>ROUNDDOWN((('ASIG POR TRAMO'!O21*20%)+((45125*($B21/44)))),0)</f>
        <v>38863</v>
      </c>
      <c r="P21" s="9">
        <f>ROUNDDOWN((('ASIG POR TRAMO'!P21*20%)+((45125*($B21/44)))),0)</f>
        <v>40562</v>
      </c>
      <c r="Q21" s="9">
        <f>ROUNDDOWN((('ASIG POR TRAMO'!Q21*20%)+((45125*($B21/44)))),0)</f>
        <v>42260</v>
      </c>
      <c r="R21" s="9">
        <f>ROUNDDOWN((('ASIG POR TRAMO'!R21*20%)+((45125*($B21/44)))),0)</f>
        <v>43958</v>
      </c>
    </row>
    <row r="22" spans="1:18" ht="18" customHeight="1" thickBot="1" x14ac:dyDescent="0.3">
      <c r="A22" s="11" t="s">
        <v>7</v>
      </c>
      <c r="B22" s="13">
        <v>19</v>
      </c>
      <c r="C22" s="14">
        <f>'RMN-BRP'!B21</f>
        <v>257206.32499999998</v>
      </c>
      <c r="D22" s="9">
        <f>ROUNDDOWN((('ASIG POR TRAMO'!D22*20%)+((45125*($B22/44)))),0)</f>
        <v>21303</v>
      </c>
      <c r="E22" s="9">
        <f>ROUNDDOWN((('ASIG POR TRAMO'!E22*20%)+((45125*($B22/44)))),0)</f>
        <v>23096</v>
      </c>
      <c r="F22" s="9">
        <f>ROUNDDOWN((('ASIG POR TRAMO'!F22*20%)+((45125*($B22/44)))),0)</f>
        <v>24889</v>
      </c>
      <c r="G22" s="9">
        <f>ROUNDDOWN((('ASIG POR TRAMO'!G22*20%)+((45125*($B22/44)))),0)</f>
        <v>26681</v>
      </c>
      <c r="H22" s="9">
        <f>ROUNDDOWN((('ASIG POR TRAMO'!H22*20%)+((45125*($B22/44)))),0)</f>
        <v>28474</v>
      </c>
      <c r="I22" s="9">
        <f>ROUNDDOWN((('ASIG POR TRAMO'!I22*20%)+((45125*($B22/44)))),0)</f>
        <v>30267</v>
      </c>
      <c r="J22" s="9">
        <f>ROUNDDOWN((('ASIG POR TRAMO'!J22*20%)+((45125*($B22/44)))),0)</f>
        <v>32059</v>
      </c>
      <c r="K22" s="9">
        <f>ROUNDDOWN((('ASIG POR TRAMO'!K22*20%)+((45125*($B22/44)))),0)</f>
        <v>33852</v>
      </c>
      <c r="L22" s="9">
        <f>ROUNDDOWN((('ASIG POR TRAMO'!L22*20%)+((45125*($B22/44)))),0)</f>
        <v>35644</v>
      </c>
      <c r="M22" s="9">
        <f>ROUNDDOWN((('ASIG POR TRAMO'!M22*20%)+((45125*($B22/44)))),0)</f>
        <v>37437</v>
      </c>
      <c r="N22" s="9">
        <f>ROUNDDOWN((('ASIG POR TRAMO'!N22*20%)+((45125*($B22/44)))),0)</f>
        <v>39230</v>
      </c>
      <c r="O22" s="9">
        <f>ROUNDDOWN((('ASIG POR TRAMO'!O22*20%)+((45125*($B22/44)))),0)</f>
        <v>41022</v>
      </c>
      <c r="P22" s="9">
        <f>ROUNDDOWN((('ASIG POR TRAMO'!P22*20%)+((45125*($B22/44)))),0)</f>
        <v>42815</v>
      </c>
      <c r="Q22" s="9">
        <f>ROUNDDOWN((('ASIG POR TRAMO'!Q22*20%)+((45125*($B22/44)))),0)</f>
        <v>44608</v>
      </c>
      <c r="R22" s="9">
        <f>ROUNDDOWN((('ASIG POR TRAMO'!R22*20%)+((45125*($B22/44)))),0)</f>
        <v>46400</v>
      </c>
    </row>
    <row r="23" spans="1:18" ht="18" customHeight="1" thickBot="1" x14ac:dyDescent="0.3">
      <c r="A23" s="11" t="s">
        <v>7</v>
      </c>
      <c r="B23" s="13">
        <v>20</v>
      </c>
      <c r="C23" s="14">
        <f>'RMN-BRP'!B22</f>
        <v>270743.5</v>
      </c>
      <c r="D23" s="9">
        <f>ROUNDDOWN((('ASIG POR TRAMO'!D23*20%)+((45125*($B23/44)))),0)</f>
        <v>22425</v>
      </c>
      <c r="E23" s="9">
        <f>ROUNDDOWN((('ASIG POR TRAMO'!E23*20%)+((45125*($B23/44)))),0)</f>
        <v>24312</v>
      </c>
      <c r="F23" s="9">
        <f>ROUNDDOWN((('ASIG POR TRAMO'!F23*20%)+((45125*($B23/44)))),0)</f>
        <v>26199</v>
      </c>
      <c r="G23" s="9">
        <f>ROUNDDOWN((('ASIG POR TRAMO'!G23*20%)+((45125*($B23/44)))),0)</f>
        <v>28086</v>
      </c>
      <c r="H23" s="9">
        <f>ROUNDDOWN((('ASIG POR TRAMO'!H23*20%)+((45125*($B23/44)))),0)</f>
        <v>29973</v>
      </c>
      <c r="I23" s="9">
        <f>ROUNDDOWN((('ASIG POR TRAMO'!I23*20%)+((45125*($B23/44)))),0)</f>
        <v>31859</v>
      </c>
      <c r="J23" s="9">
        <f>ROUNDDOWN((('ASIG POR TRAMO'!J23*20%)+((45125*($B23/44)))),0)</f>
        <v>33746</v>
      </c>
      <c r="K23" s="9">
        <f>ROUNDDOWN((('ASIG POR TRAMO'!K23*20%)+((45125*($B23/44)))),0)</f>
        <v>35634</v>
      </c>
      <c r="L23" s="9">
        <f>ROUNDDOWN((('ASIG POR TRAMO'!L23*20%)+((45125*($B23/44)))),0)</f>
        <v>37521</v>
      </c>
      <c r="M23" s="9">
        <f>ROUNDDOWN((('ASIG POR TRAMO'!M23*20%)+((45125*($B23/44)))),0)</f>
        <v>39407</v>
      </c>
      <c r="N23" s="9">
        <f>ROUNDDOWN((('ASIG POR TRAMO'!N23*20%)+((45125*($B23/44)))),0)</f>
        <v>41294</v>
      </c>
      <c r="O23" s="9">
        <f>ROUNDDOWN((('ASIG POR TRAMO'!O23*20%)+((45125*($B23/44)))),0)</f>
        <v>43181</v>
      </c>
      <c r="P23" s="9">
        <f>ROUNDDOWN((('ASIG POR TRAMO'!P23*20%)+((45125*($B23/44)))),0)</f>
        <v>45068</v>
      </c>
      <c r="Q23" s="9">
        <f>ROUNDDOWN((('ASIG POR TRAMO'!Q23*20%)+((45125*($B23/44)))),0)</f>
        <v>46955</v>
      </c>
      <c r="R23" s="9">
        <f>ROUNDDOWN((('ASIG POR TRAMO'!R23*20%)+((45125*($B23/44)))),0)</f>
        <v>48842</v>
      </c>
    </row>
    <row r="24" spans="1:18" ht="18" customHeight="1" thickBot="1" x14ac:dyDescent="0.3">
      <c r="A24" s="11" t="s">
        <v>7</v>
      </c>
      <c r="B24" s="13">
        <v>21</v>
      </c>
      <c r="C24" s="14">
        <f>'RMN-BRP'!B23</f>
        <v>284280.67499999999</v>
      </c>
      <c r="D24" s="9">
        <f>ROUNDDOWN((('ASIG POR TRAMO'!D24*20%)+((45125*($B24/44)))),0)</f>
        <v>23546</v>
      </c>
      <c r="E24" s="9">
        <f>ROUNDDOWN((('ASIG POR TRAMO'!E24*20%)+((45125*($B24/44)))),0)</f>
        <v>25527</v>
      </c>
      <c r="F24" s="9">
        <f>ROUNDDOWN((('ASIG POR TRAMO'!F24*20%)+((45125*($B24/44)))),0)</f>
        <v>27509</v>
      </c>
      <c r="G24" s="9">
        <f>ROUNDDOWN((('ASIG POR TRAMO'!G24*20%)+((45125*($B24/44)))),0)</f>
        <v>29490</v>
      </c>
      <c r="H24" s="9">
        <f>ROUNDDOWN((('ASIG POR TRAMO'!H24*20%)+((45125*($B24/44)))),0)</f>
        <v>31471</v>
      </c>
      <c r="I24" s="9">
        <f>ROUNDDOWN((('ASIG POR TRAMO'!I24*20%)+((45125*($B24/44)))),0)</f>
        <v>33453</v>
      </c>
      <c r="J24" s="9">
        <f>ROUNDDOWN((('ASIG POR TRAMO'!J24*20%)+((45125*($B24/44)))),0)</f>
        <v>35434</v>
      </c>
      <c r="K24" s="9">
        <f>ROUNDDOWN((('ASIG POR TRAMO'!K24*20%)+((45125*($B24/44)))),0)</f>
        <v>37415</v>
      </c>
      <c r="L24" s="9">
        <f>ROUNDDOWN((('ASIG POR TRAMO'!L24*20%)+((45125*($B24/44)))),0)</f>
        <v>39397</v>
      </c>
      <c r="M24" s="9">
        <f>ROUNDDOWN((('ASIG POR TRAMO'!M24*20%)+((45125*($B24/44)))),0)</f>
        <v>41378</v>
      </c>
      <c r="N24" s="9">
        <f>ROUNDDOWN((('ASIG POR TRAMO'!N24*20%)+((45125*($B24/44)))),0)</f>
        <v>43359</v>
      </c>
      <c r="O24" s="9">
        <f>ROUNDDOWN((('ASIG POR TRAMO'!O24*20%)+((45125*($B24/44)))),0)</f>
        <v>45341</v>
      </c>
      <c r="P24" s="9">
        <f>ROUNDDOWN((('ASIG POR TRAMO'!P24*20%)+((45125*($B24/44)))),0)</f>
        <v>47322</v>
      </c>
      <c r="Q24" s="9">
        <f>ROUNDDOWN((('ASIG POR TRAMO'!Q24*20%)+((45125*($B24/44)))),0)</f>
        <v>49303</v>
      </c>
      <c r="R24" s="9">
        <f>ROUNDDOWN((('ASIG POR TRAMO'!R24*20%)+((45125*($B24/44)))),0)</f>
        <v>51285</v>
      </c>
    </row>
    <row r="25" spans="1:18" ht="18" customHeight="1" thickBot="1" x14ac:dyDescent="0.3">
      <c r="A25" s="11" t="s">
        <v>7</v>
      </c>
      <c r="B25" s="13">
        <v>22</v>
      </c>
      <c r="C25" s="14">
        <f>'RMN-BRP'!B24</f>
        <v>297817.84999999998</v>
      </c>
      <c r="D25" s="9">
        <f>ROUNDDOWN((('ASIG POR TRAMO'!D25*20%)+((45125*($B25/44)))),0)</f>
        <v>24667</v>
      </c>
      <c r="E25" s="9">
        <f>ROUNDDOWN((('ASIG POR TRAMO'!E25*20%)+((45125*($B25/44)))),0)</f>
        <v>26743</v>
      </c>
      <c r="F25" s="9">
        <f>ROUNDDOWN((('ASIG POR TRAMO'!F25*20%)+((45125*($B25/44)))),0)</f>
        <v>28819</v>
      </c>
      <c r="G25" s="9">
        <f>ROUNDDOWN((('ASIG POR TRAMO'!G25*20%)+((45125*($B25/44)))),0)</f>
        <v>30894</v>
      </c>
      <c r="H25" s="9">
        <f>ROUNDDOWN((('ASIG POR TRAMO'!H25*20%)+((45125*($B25/44)))),0)</f>
        <v>32970</v>
      </c>
      <c r="I25" s="9">
        <f>ROUNDDOWN((('ASIG POR TRAMO'!I25*20%)+((45125*($B25/44)))),0)</f>
        <v>35046</v>
      </c>
      <c r="J25" s="9">
        <f>ROUNDDOWN((('ASIG POR TRAMO'!J25*20%)+((45125*($B25/44)))),0)</f>
        <v>37121</v>
      </c>
      <c r="K25" s="9">
        <f>ROUNDDOWN((('ASIG POR TRAMO'!K25*20%)+((45125*($B25/44)))),0)</f>
        <v>39197</v>
      </c>
      <c r="L25" s="9">
        <f>ROUNDDOWN((('ASIG POR TRAMO'!L25*20%)+((45125*($B25/44)))),0)</f>
        <v>41273</v>
      </c>
      <c r="M25" s="9">
        <f>ROUNDDOWN((('ASIG POR TRAMO'!M25*20%)+((45125*($B25/44)))),0)</f>
        <v>43348</v>
      </c>
      <c r="N25" s="9">
        <f>ROUNDDOWN((('ASIG POR TRAMO'!N25*20%)+((45125*($B25/44)))),0)</f>
        <v>45424</v>
      </c>
      <c r="O25" s="9">
        <f>ROUNDDOWN((('ASIG POR TRAMO'!O25*20%)+((45125*($B25/44)))),0)</f>
        <v>47500</v>
      </c>
      <c r="P25" s="9">
        <f>ROUNDDOWN((('ASIG POR TRAMO'!P25*20%)+((45125*($B25/44)))),0)</f>
        <v>49575</v>
      </c>
      <c r="Q25" s="9">
        <f>ROUNDDOWN((('ASIG POR TRAMO'!Q25*20%)+((45125*($B25/44)))),0)</f>
        <v>51651</v>
      </c>
      <c r="R25" s="9">
        <f>ROUNDDOWN((('ASIG POR TRAMO'!R25*20%)+((45125*($B25/44)))),0)</f>
        <v>53727</v>
      </c>
    </row>
    <row r="26" spans="1:18" ht="18" customHeight="1" thickBot="1" x14ac:dyDescent="0.3">
      <c r="A26" s="11" t="s">
        <v>7</v>
      </c>
      <c r="B26" s="13">
        <v>23</v>
      </c>
      <c r="C26" s="14">
        <f>'RMN-BRP'!B25</f>
        <v>311355.02499999997</v>
      </c>
      <c r="D26" s="9">
        <f>ROUNDDOWN((('ASIG POR TRAMO'!D26*20%)+((45125*($B26/44)))),0)</f>
        <v>25789</v>
      </c>
      <c r="E26" s="9">
        <f>ROUNDDOWN((('ASIG POR TRAMO'!E26*20%)+((45125*($B26/44)))),0)</f>
        <v>27959</v>
      </c>
      <c r="F26" s="9">
        <f>ROUNDDOWN((('ASIG POR TRAMO'!F26*20%)+((45125*($B26/44)))),0)</f>
        <v>30129</v>
      </c>
      <c r="G26" s="9">
        <f>ROUNDDOWN((('ASIG POR TRAMO'!G26*20%)+((45125*($B26/44)))),0)</f>
        <v>32299</v>
      </c>
      <c r="H26" s="9">
        <f>ROUNDDOWN((('ASIG POR TRAMO'!H26*20%)+((45125*($B26/44)))),0)</f>
        <v>34469</v>
      </c>
      <c r="I26" s="9">
        <f>ROUNDDOWN((('ASIG POR TRAMO'!I26*20%)+((45125*($B26/44)))),0)</f>
        <v>36639</v>
      </c>
      <c r="J26" s="9">
        <f>ROUNDDOWN((('ASIG POR TRAMO'!J26*20%)+((45125*($B26/44)))),0)</f>
        <v>38809</v>
      </c>
      <c r="K26" s="9">
        <f>ROUNDDOWN((('ASIG POR TRAMO'!K26*20%)+((45125*($B26/44)))),0)</f>
        <v>40979</v>
      </c>
      <c r="L26" s="9">
        <f>ROUNDDOWN((('ASIG POR TRAMO'!L26*20%)+((45125*($B26/44)))),0)</f>
        <v>43149</v>
      </c>
      <c r="M26" s="9">
        <f>ROUNDDOWN((('ASIG POR TRAMO'!M26*20%)+((45125*($B26/44)))),0)</f>
        <v>45319</v>
      </c>
      <c r="N26" s="9">
        <f>ROUNDDOWN((('ASIG POR TRAMO'!N26*20%)+((45125*($B26/44)))),0)</f>
        <v>47489</v>
      </c>
      <c r="O26" s="9">
        <f>ROUNDDOWN((('ASIG POR TRAMO'!O26*20%)+((45125*($B26/44)))),0)</f>
        <v>49659</v>
      </c>
      <c r="P26" s="9">
        <f>ROUNDDOWN((('ASIG POR TRAMO'!P26*20%)+((45125*($B26/44)))),0)</f>
        <v>51829</v>
      </c>
      <c r="Q26" s="9">
        <f>ROUNDDOWN((('ASIG POR TRAMO'!Q26*20%)+((45125*($B26/44)))),0)</f>
        <v>53999</v>
      </c>
      <c r="R26" s="9">
        <f>ROUNDDOWN((('ASIG POR TRAMO'!R26*20%)+((45125*($B26/44)))),0)</f>
        <v>56169</v>
      </c>
    </row>
    <row r="27" spans="1:18" ht="18" customHeight="1" thickBot="1" x14ac:dyDescent="0.3">
      <c r="A27" s="11" t="s">
        <v>7</v>
      </c>
      <c r="B27" s="13">
        <v>24</v>
      </c>
      <c r="C27" s="14">
        <f>'RMN-BRP'!B26</f>
        <v>324892.19999999995</v>
      </c>
      <c r="D27" s="9">
        <f>ROUNDDOWN((('ASIG POR TRAMO'!D27*20%)+((45125*($B27/44)))),0)</f>
        <v>26910</v>
      </c>
      <c r="E27" s="9">
        <f>ROUNDDOWN((('ASIG POR TRAMO'!E27*20%)+((45125*($B27/44)))),0)</f>
        <v>29174</v>
      </c>
      <c r="F27" s="9">
        <f>ROUNDDOWN((('ASIG POR TRAMO'!F27*20%)+((45125*($B27/44)))),0)</f>
        <v>31439</v>
      </c>
      <c r="G27" s="9">
        <f>ROUNDDOWN((('ASIG POR TRAMO'!G27*20%)+((45125*($B27/44)))),0)</f>
        <v>33703</v>
      </c>
      <c r="H27" s="9">
        <f>ROUNDDOWN((('ASIG POR TRAMO'!H27*20%)+((45125*($B27/44)))),0)</f>
        <v>35967</v>
      </c>
      <c r="I27" s="9">
        <f>ROUNDDOWN((('ASIG POR TRAMO'!I27*20%)+((45125*($B27/44)))),0)</f>
        <v>38232</v>
      </c>
      <c r="J27" s="9">
        <f>ROUNDDOWN((('ASIG POR TRAMO'!J27*20%)+((45125*($B27/44)))),0)</f>
        <v>40496</v>
      </c>
      <c r="K27" s="9">
        <f>ROUNDDOWN((('ASIG POR TRAMO'!K27*20%)+((45125*($B27/44)))),0)</f>
        <v>42760</v>
      </c>
      <c r="L27" s="9">
        <f>ROUNDDOWN((('ASIG POR TRAMO'!L27*20%)+((45125*($B27/44)))),0)</f>
        <v>45025</v>
      </c>
      <c r="M27" s="9">
        <f>ROUNDDOWN((('ASIG POR TRAMO'!M27*20%)+((45125*($B27/44)))),0)</f>
        <v>47289</v>
      </c>
      <c r="N27" s="9">
        <f>ROUNDDOWN((('ASIG POR TRAMO'!N27*20%)+((45125*($B27/44)))),0)</f>
        <v>49554</v>
      </c>
      <c r="O27" s="9">
        <f>ROUNDDOWN((('ASIG POR TRAMO'!O27*20%)+((45125*($B27/44)))),0)</f>
        <v>51818</v>
      </c>
      <c r="P27" s="9">
        <f>ROUNDDOWN((('ASIG POR TRAMO'!P27*20%)+((45125*($B27/44)))),0)</f>
        <v>54082</v>
      </c>
      <c r="Q27" s="9">
        <f>ROUNDDOWN((('ASIG POR TRAMO'!Q27*20%)+((45125*($B27/44)))),0)</f>
        <v>56347</v>
      </c>
      <c r="R27" s="9">
        <f>ROUNDDOWN((('ASIG POR TRAMO'!R27*20%)+((45125*($B27/44)))),0)</f>
        <v>58611</v>
      </c>
    </row>
    <row r="28" spans="1:18" ht="18" customHeight="1" thickBot="1" x14ac:dyDescent="0.3">
      <c r="A28" s="11" t="s">
        <v>7</v>
      </c>
      <c r="B28" s="13">
        <v>25</v>
      </c>
      <c r="C28" s="14">
        <f>'RMN-BRP'!B27</f>
        <v>338429.375</v>
      </c>
      <c r="D28" s="9">
        <f>ROUNDDOWN((('ASIG POR TRAMO'!D28*20%)+((45125*($B28/44)))),0)</f>
        <v>28031</v>
      </c>
      <c r="E28" s="9">
        <f>ROUNDDOWN((('ASIG POR TRAMO'!E28*20%)+((45125*($B28/44)))),0)</f>
        <v>30390</v>
      </c>
      <c r="F28" s="9">
        <f>ROUNDDOWN((('ASIG POR TRAMO'!F28*20%)+((45125*($B28/44)))),0)</f>
        <v>32749</v>
      </c>
      <c r="G28" s="9">
        <f>ROUNDDOWN((('ASIG POR TRAMO'!G28*20%)+((45125*($B28/44)))),0)</f>
        <v>35107</v>
      </c>
      <c r="H28" s="9">
        <f>ROUNDDOWN((('ASIG POR TRAMO'!H28*20%)+((45125*($B28/44)))),0)</f>
        <v>37466</v>
      </c>
      <c r="I28" s="9">
        <f>ROUNDDOWN((('ASIG POR TRAMO'!I28*20%)+((45125*($B28/44)))),0)</f>
        <v>39825</v>
      </c>
      <c r="J28" s="9">
        <f>ROUNDDOWN((('ASIG POR TRAMO'!J28*20%)+((45125*($B28/44)))),0)</f>
        <v>42184</v>
      </c>
      <c r="K28" s="9">
        <f>ROUNDDOWN((('ASIG POR TRAMO'!K28*20%)+((45125*($B28/44)))),0)</f>
        <v>44542</v>
      </c>
      <c r="L28" s="9">
        <f>ROUNDDOWN((('ASIG POR TRAMO'!L28*20%)+((45125*($B28/44)))),0)</f>
        <v>46901</v>
      </c>
      <c r="M28" s="9">
        <f>ROUNDDOWN((('ASIG POR TRAMO'!M28*20%)+((45125*($B28/44)))),0)</f>
        <v>49260</v>
      </c>
      <c r="N28" s="9">
        <f>ROUNDDOWN((('ASIG POR TRAMO'!N28*20%)+((45125*($B28/44)))),0)</f>
        <v>51618</v>
      </c>
      <c r="O28" s="9">
        <f>ROUNDDOWN((('ASIG POR TRAMO'!O28*20%)+((45125*($B28/44)))),0)</f>
        <v>53977</v>
      </c>
      <c r="P28" s="9">
        <f>ROUNDDOWN((('ASIG POR TRAMO'!P28*20%)+((45125*($B28/44)))),0)</f>
        <v>56336</v>
      </c>
      <c r="Q28" s="9">
        <f>ROUNDDOWN((('ASIG POR TRAMO'!Q28*20%)+((45125*($B28/44)))),0)</f>
        <v>58694</v>
      </c>
      <c r="R28" s="9">
        <f>ROUNDDOWN((('ASIG POR TRAMO'!R28*20%)+((45125*($B28/44)))),0)</f>
        <v>61053</v>
      </c>
    </row>
    <row r="29" spans="1:18" ht="18" customHeight="1" thickBot="1" x14ac:dyDescent="0.3">
      <c r="A29" s="11" t="s">
        <v>7</v>
      </c>
      <c r="B29" s="13">
        <v>26</v>
      </c>
      <c r="C29" s="14">
        <f>'RMN-BRP'!B28</f>
        <v>351966.55</v>
      </c>
      <c r="D29" s="9">
        <f>ROUNDDOWN((('ASIG POR TRAMO'!D29*20%)+((45125*($B29/44)))),0)</f>
        <v>29152</v>
      </c>
      <c r="E29" s="9">
        <f>ROUNDDOWN((('ASIG POR TRAMO'!E29*20%)+((45125*($B29/44)))),0)</f>
        <v>31605</v>
      </c>
      <c r="F29" s="9">
        <f>ROUNDDOWN((('ASIG POR TRAMO'!F29*20%)+((45125*($B29/44)))),0)</f>
        <v>34058</v>
      </c>
      <c r="G29" s="9">
        <f>ROUNDDOWN((('ASIG POR TRAMO'!G29*20%)+((45125*($B29/44)))),0)</f>
        <v>36511</v>
      </c>
      <c r="H29" s="9">
        <f>ROUNDDOWN((('ASIG POR TRAMO'!H29*20%)+((45125*($B29/44)))),0)</f>
        <v>38965</v>
      </c>
      <c r="I29" s="9">
        <f>ROUNDDOWN((('ASIG POR TRAMO'!I29*20%)+((45125*($B29/44)))),0)</f>
        <v>41418</v>
      </c>
      <c r="J29" s="9">
        <f>ROUNDDOWN((('ASIG POR TRAMO'!J29*20%)+((45125*($B29/44)))),0)</f>
        <v>43871</v>
      </c>
      <c r="K29" s="9">
        <f>ROUNDDOWN((('ASIG POR TRAMO'!K29*20%)+((45125*($B29/44)))),0)</f>
        <v>46324</v>
      </c>
      <c r="L29" s="9">
        <f>ROUNDDOWN((('ASIG POR TRAMO'!L29*20%)+((45125*($B29/44)))),0)</f>
        <v>48777</v>
      </c>
      <c r="M29" s="9">
        <f>ROUNDDOWN((('ASIG POR TRAMO'!M29*20%)+((45125*($B29/44)))),0)</f>
        <v>51230</v>
      </c>
      <c r="N29" s="9">
        <f>ROUNDDOWN((('ASIG POR TRAMO'!N29*20%)+((45125*($B29/44)))),0)</f>
        <v>53683</v>
      </c>
      <c r="O29" s="9">
        <f>ROUNDDOWN((('ASIG POR TRAMO'!O29*20%)+((45125*($B29/44)))),0)</f>
        <v>56136</v>
      </c>
      <c r="P29" s="9">
        <f>ROUNDDOWN((('ASIG POR TRAMO'!P29*20%)+((45125*($B29/44)))),0)</f>
        <v>58589</v>
      </c>
      <c r="Q29" s="9">
        <f>ROUNDDOWN((('ASIG POR TRAMO'!Q29*20%)+((45125*($B29/44)))),0)</f>
        <v>61042</v>
      </c>
      <c r="R29" s="9">
        <f>ROUNDDOWN((('ASIG POR TRAMO'!R29*20%)+((45125*($B29/44)))),0)</f>
        <v>63495</v>
      </c>
    </row>
    <row r="30" spans="1:18" ht="18" customHeight="1" thickBot="1" x14ac:dyDescent="0.3">
      <c r="A30" s="11" t="s">
        <v>7</v>
      </c>
      <c r="B30" s="13">
        <v>27</v>
      </c>
      <c r="C30" s="14">
        <f>'RMN-BRP'!B29</f>
        <v>365503.72499999998</v>
      </c>
      <c r="D30" s="9">
        <f>ROUNDDOWN((('ASIG POR TRAMO'!D30*20%)+((45125*($B30/44)))),0)</f>
        <v>30274</v>
      </c>
      <c r="E30" s="9">
        <f>ROUNDDOWN((('ASIG POR TRAMO'!E30*20%)+((45125*($B30/44)))),0)</f>
        <v>32821</v>
      </c>
      <c r="F30" s="9">
        <f>ROUNDDOWN((('ASIG POR TRAMO'!F30*20%)+((45125*($B30/44)))),0)</f>
        <v>35368</v>
      </c>
      <c r="G30" s="9">
        <f>ROUNDDOWN((('ASIG POR TRAMO'!G30*20%)+((45125*($B30/44)))),0)</f>
        <v>37916</v>
      </c>
      <c r="H30" s="9">
        <f>ROUNDDOWN((('ASIG POR TRAMO'!H30*20%)+((45125*($B30/44)))),0)</f>
        <v>40463</v>
      </c>
      <c r="I30" s="9">
        <f>ROUNDDOWN((('ASIG POR TRAMO'!I30*20%)+((45125*($B30/44)))),0)</f>
        <v>43011</v>
      </c>
      <c r="J30" s="9">
        <f>ROUNDDOWN((('ASIG POR TRAMO'!J30*20%)+((45125*($B30/44)))),0)</f>
        <v>45558</v>
      </c>
      <c r="K30" s="9">
        <f>ROUNDDOWN((('ASIG POR TRAMO'!K30*20%)+((45125*($B30/44)))),0)</f>
        <v>48105</v>
      </c>
      <c r="L30" s="9">
        <f>ROUNDDOWN((('ASIG POR TRAMO'!L30*20%)+((45125*($B30/44)))),0)</f>
        <v>50653</v>
      </c>
      <c r="M30" s="9">
        <f>ROUNDDOWN((('ASIG POR TRAMO'!M30*20%)+((45125*($B30/44)))),0)</f>
        <v>53200</v>
      </c>
      <c r="N30" s="9">
        <f>ROUNDDOWN((('ASIG POR TRAMO'!N30*20%)+((45125*($B30/44)))),0)</f>
        <v>55748</v>
      </c>
      <c r="O30" s="9">
        <f>ROUNDDOWN((('ASIG POR TRAMO'!O30*20%)+((45125*($B30/44)))),0)</f>
        <v>58295</v>
      </c>
      <c r="P30" s="9">
        <f>ROUNDDOWN((('ASIG POR TRAMO'!P30*20%)+((45125*($B30/44)))),0)</f>
        <v>60843</v>
      </c>
      <c r="Q30" s="9">
        <f>ROUNDDOWN((('ASIG POR TRAMO'!Q30*20%)+((45125*($B30/44)))),0)</f>
        <v>63390</v>
      </c>
      <c r="R30" s="9">
        <f>ROUNDDOWN((('ASIG POR TRAMO'!R30*20%)+((45125*($B30/44)))),0)</f>
        <v>65937</v>
      </c>
    </row>
    <row r="31" spans="1:18" ht="18" customHeight="1" thickBot="1" x14ac:dyDescent="0.3">
      <c r="A31" s="11" t="s">
        <v>7</v>
      </c>
      <c r="B31" s="13">
        <v>28</v>
      </c>
      <c r="C31" s="14">
        <f>'RMN-BRP'!B30</f>
        <v>379040.89999999997</v>
      </c>
      <c r="D31" s="9">
        <f>ROUNDDOWN((('ASIG POR TRAMO'!D31*20%)+((45125*($B31/44)))),0)</f>
        <v>31395</v>
      </c>
      <c r="E31" s="9">
        <f>ROUNDDOWN((('ASIG POR TRAMO'!E31*20%)+((45125*($B31/44)))),0)</f>
        <v>34037</v>
      </c>
      <c r="F31" s="9">
        <f>ROUNDDOWN((('ASIG POR TRAMO'!F31*20%)+((45125*($B31/44)))),0)</f>
        <v>36678</v>
      </c>
      <c r="G31" s="9">
        <f>ROUNDDOWN((('ASIG POR TRAMO'!G31*20%)+((45125*($B31/44)))),0)</f>
        <v>39320</v>
      </c>
      <c r="H31" s="9">
        <f>ROUNDDOWN((('ASIG POR TRAMO'!H31*20%)+((45125*($B31/44)))),0)</f>
        <v>41962</v>
      </c>
      <c r="I31" s="9">
        <f>ROUNDDOWN((('ASIG POR TRAMO'!I31*20%)+((45125*($B31/44)))),0)</f>
        <v>44604</v>
      </c>
      <c r="J31" s="9">
        <f>ROUNDDOWN((('ASIG POR TRAMO'!J31*20%)+((45125*($B31/44)))),0)</f>
        <v>47245</v>
      </c>
      <c r="K31" s="9">
        <f>ROUNDDOWN((('ASIG POR TRAMO'!K31*20%)+((45125*($B31/44)))),0)</f>
        <v>49887</v>
      </c>
      <c r="L31" s="9">
        <f>ROUNDDOWN((('ASIG POR TRAMO'!L31*20%)+((45125*($B31/44)))),0)</f>
        <v>52529</v>
      </c>
      <c r="M31" s="9">
        <f>ROUNDDOWN((('ASIG POR TRAMO'!M31*20%)+((45125*($B31/44)))),0)</f>
        <v>55171</v>
      </c>
      <c r="N31" s="9">
        <f>ROUNDDOWN((('ASIG POR TRAMO'!N31*20%)+((45125*($B31/44)))),0)</f>
        <v>57813</v>
      </c>
      <c r="O31" s="9">
        <f>ROUNDDOWN((('ASIG POR TRAMO'!O31*20%)+((45125*($B31/44)))),0)</f>
        <v>60454</v>
      </c>
      <c r="P31" s="9">
        <f>ROUNDDOWN((('ASIG POR TRAMO'!P31*20%)+((45125*($B31/44)))),0)</f>
        <v>63096</v>
      </c>
      <c r="Q31" s="9">
        <f>ROUNDDOWN((('ASIG POR TRAMO'!Q31*20%)+((45125*($B31/44)))),0)</f>
        <v>65738</v>
      </c>
      <c r="R31" s="9">
        <f>ROUNDDOWN((('ASIG POR TRAMO'!R31*20%)+((45125*($B31/44)))),0)</f>
        <v>68380</v>
      </c>
    </row>
    <row r="32" spans="1:18" ht="18" customHeight="1" thickBot="1" x14ac:dyDescent="0.3">
      <c r="A32" s="11" t="s">
        <v>7</v>
      </c>
      <c r="B32" s="13">
        <v>29</v>
      </c>
      <c r="C32" s="14">
        <f>'RMN-BRP'!B31</f>
        <v>392578.07499999995</v>
      </c>
      <c r="D32" s="9">
        <f>ROUNDDOWN((('ASIG POR TRAMO'!D32*20%)+((45125*($B32/44)))),0)</f>
        <v>32516</v>
      </c>
      <c r="E32" s="9">
        <f>ROUNDDOWN((('ASIG POR TRAMO'!E32*20%)+((45125*($B32/44)))),0)</f>
        <v>35252</v>
      </c>
      <c r="F32" s="9">
        <f>ROUNDDOWN((('ASIG POR TRAMO'!F32*20%)+((45125*($B32/44)))),0)</f>
        <v>37988</v>
      </c>
      <c r="G32" s="9">
        <f>ROUNDDOWN((('ASIG POR TRAMO'!G32*20%)+((45125*($B32/44)))),0)</f>
        <v>40724</v>
      </c>
      <c r="H32" s="9">
        <f>ROUNDDOWN((('ASIG POR TRAMO'!H32*20%)+((45125*($B32/44)))),0)</f>
        <v>43461</v>
      </c>
      <c r="I32" s="9">
        <f>ROUNDDOWN((('ASIG POR TRAMO'!I32*20%)+((45125*($B32/44)))),0)</f>
        <v>46197</v>
      </c>
      <c r="J32" s="9">
        <f>ROUNDDOWN((('ASIG POR TRAMO'!J32*20%)+((45125*($B32/44)))),0)</f>
        <v>48933</v>
      </c>
      <c r="K32" s="9">
        <f>ROUNDDOWN((('ASIG POR TRAMO'!K32*20%)+((45125*($B32/44)))),0)</f>
        <v>51669</v>
      </c>
      <c r="L32" s="9">
        <f>ROUNDDOWN((('ASIG POR TRAMO'!L32*20%)+((45125*($B32/44)))),0)</f>
        <v>54405</v>
      </c>
      <c r="M32" s="9">
        <f>ROUNDDOWN((('ASIG POR TRAMO'!M32*20%)+((45125*($B32/44)))),0)</f>
        <v>57141</v>
      </c>
      <c r="N32" s="9">
        <f>ROUNDDOWN((('ASIG POR TRAMO'!N32*20%)+((45125*($B32/44)))),0)</f>
        <v>59877</v>
      </c>
      <c r="O32" s="9">
        <f>ROUNDDOWN((('ASIG POR TRAMO'!O32*20%)+((45125*($B32/44)))),0)</f>
        <v>62613</v>
      </c>
      <c r="P32" s="9">
        <f>ROUNDDOWN((('ASIG POR TRAMO'!P32*20%)+((45125*($B32/44)))),0)</f>
        <v>65350</v>
      </c>
      <c r="Q32" s="9">
        <f>ROUNDDOWN((('ASIG POR TRAMO'!Q32*20%)+((45125*($B32/44)))),0)</f>
        <v>68086</v>
      </c>
      <c r="R32" s="9">
        <f>ROUNDDOWN((('ASIG POR TRAMO'!R32*20%)+((45125*($B32/44)))),0)</f>
        <v>70822</v>
      </c>
    </row>
    <row r="33" spans="1:18" ht="18" customHeight="1" thickBot="1" x14ac:dyDescent="0.3">
      <c r="A33" s="11" t="s">
        <v>7</v>
      </c>
      <c r="B33" s="13">
        <v>30</v>
      </c>
      <c r="C33" s="14">
        <f>'RMN-BRP'!B32</f>
        <v>406115.25</v>
      </c>
      <c r="D33" s="9">
        <f>ROUNDDOWN((('ASIG POR TRAMO'!D33*20%)+((45125*($B33/44)))),0)</f>
        <v>33637</v>
      </c>
      <c r="E33" s="9">
        <f>ROUNDDOWN((('ASIG POR TRAMO'!E33*20%)+((45125*($B33/44)))),0)</f>
        <v>36468</v>
      </c>
      <c r="F33" s="9">
        <f>ROUNDDOWN((('ASIG POR TRAMO'!F33*20%)+((45125*($B33/44)))),0)</f>
        <v>39298</v>
      </c>
      <c r="G33" s="9">
        <f>ROUNDDOWN((('ASIG POR TRAMO'!G33*20%)+((45125*($B33/44)))),0)</f>
        <v>42129</v>
      </c>
      <c r="H33" s="9">
        <f>ROUNDDOWN((('ASIG POR TRAMO'!H33*20%)+((45125*($B33/44)))),0)</f>
        <v>44959</v>
      </c>
      <c r="I33" s="9">
        <f>ROUNDDOWN((('ASIG POR TRAMO'!I33*20%)+((45125*($B33/44)))),0)</f>
        <v>47790</v>
      </c>
      <c r="J33" s="9">
        <f>ROUNDDOWN((('ASIG POR TRAMO'!J33*20%)+((45125*($B33/44)))),0)</f>
        <v>50620</v>
      </c>
      <c r="K33" s="9">
        <f>ROUNDDOWN((('ASIG POR TRAMO'!K33*20%)+((45125*($B33/44)))),0)</f>
        <v>53451</v>
      </c>
      <c r="L33" s="9">
        <f>ROUNDDOWN((('ASIG POR TRAMO'!L33*20%)+((45125*($B33/44)))),0)</f>
        <v>56281</v>
      </c>
      <c r="M33" s="9">
        <f>ROUNDDOWN((('ASIG POR TRAMO'!M33*20%)+((45125*($B33/44)))),0)</f>
        <v>59112</v>
      </c>
      <c r="N33" s="9">
        <f>ROUNDDOWN((('ASIG POR TRAMO'!N33*20%)+((45125*($B33/44)))),0)</f>
        <v>61942</v>
      </c>
      <c r="O33" s="9">
        <f>ROUNDDOWN((('ASIG POR TRAMO'!O33*20%)+((45125*($B33/44)))),0)</f>
        <v>64773</v>
      </c>
      <c r="P33" s="9">
        <f>ROUNDDOWN((('ASIG POR TRAMO'!P33*20%)+((45125*($B33/44)))),0)</f>
        <v>67603</v>
      </c>
      <c r="Q33" s="9">
        <f>ROUNDDOWN((('ASIG POR TRAMO'!Q33*20%)+((45125*($B33/44)))),0)</f>
        <v>70433</v>
      </c>
      <c r="R33" s="9">
        <f>ROUNDDOWN((('ASIG POR TRAMO'!R33*20%)+((45125*($B33/44)))),0)</f>
        <v>73264</v>
      </c>
    </row>
    <row r="34" spans="1:18" ht="18" customHeight="1" thickBot="1" x14ac:dyDescent="0.3">
      <c r="A34" s="11" t="s">
        <v>7</v>
      </c>
      <c r="B34" s="13">
        <v>31</v>
      </c>
      <c r="C34" s="14">
        <f>'RMN-BRP'!B33</f>
        <v>419652.42499999999</v>
      </c>
      <c r="D34" s="9">
        <f>ROUNDDOWN((('ASIG POR TRAMO'!D34*20%)+((45125*($B34/44)))),0)</f>
        <v>34759</v>
      </c>
      <c r="E34" s="9">
        <f>ROUNDDOWN((('ASIG POR TRAMO'!E34*20%)+((45125*($B34/44)))),0)</f>
        <v>37684</v>
      </c>
      <c r="F34" s="9">
        <f>ROUNDDOWN((('ASIG POR TRAMO'!F34*20%)+((45125*($B34/44)))),0)</f>
        <v>40608</v>
      </c>
      <c r="G34" s="9">
        <f>ROUNDDOWN((('ASIG POR TRAMO'!G34*20%)+((45125*($B34/44)))),0)</f>
        <v>43533</v>
      </c>
      <c r="H34" s="9">
        <f>ROUNDDOWN((('ASIG POR TRAMO'!H34*20%)+((45125*($B34/44)))),0)</f>
        <v>46458</v>
      </c>
      <c r="I34" s="9">
        <f>ROUNDDOWN((('ASIG POR TRAMO'!I34*20%)+((45125*($B34/44)))),0)</f>
        <v>49383</v>
      </c>
      <c r="J34" s="9">
        <f>ROUNDDOWN((('ASIG POR TRAMO'!J34*20%)+((45125*($B34/44)))),0)</f>
        <v>52308</v>
      </c>
      <c r="K34" s="9">
        <f>ROUNDDOWN((('ASIG POR TRAMO'!K34*20%)+((45125*($B34/44)))),0)</f>
        <v>55233</v>
      </c>
      <c r="L34" s="9">
        <f>ROUNDDOWN((('ASIG POR TRAMO'!L34*20%)+((45125*($B34/44)))),0)</f>
        <v>58157</v>
      </c>
      <c r="M34" s="9">
        <f>ROUNDDOWN((('ASIG POR TRAMO'!M34*20%)+((45125*($B34/44)))),0)</f>
        <v>61082</v>
      </c>
      <c r="N34" s="9">
        <f>ROUNDDOWN((('ASIG POR TRAMO'!N34*20%)+((45125*($B34/44)))),0)</f>
        <v>64007</v>
      </c>
      <c r="O34" s="9">
        <f>ROUNDDOWN((('ASIG POR TRAMO'!O34*20%)+((45125*($B34/44)))),0)</f>
        <v>66932</v>
      </c>
      <c r="P34" s="9">
        <f>ROUNDDOWN((('ASIG POR TRAMO'!P34*20%)+((45125*($B34/44)))),0)</f>
        <v>69857</v>
      </c>
      <c r="Q34" s="9">
        <f>ROUNDDOWN((('ASIG POR TRAMO'!Q34*20%)+((45125*($B34/44)))),0)</f>
        <v>72781</v>
      </c>
      <c r="R34" s="9">
        <f>ROUNDDOWN((('ASIG POR TRAMO'!R34*20%)+((45125*($B34/44)))),0)</f>
        <v>75706</v>
      </c>
    </row>
    <row r="35" spans="1:18" ht="18" customHeight="1" thickBot="1" x14ac:dyDescent="0.3">
      <c r="A35" s="11" t="s">
        <v>7</v>
      </c>
      <c r="B35" s="13">
        <v>32</v>
      </c>
      <c r="C35" s="14">
        <f>'RMN-BRP'!B34</f>
        <v>433189.6</v>
      </c>
      <c r="D35" s="9">
        <f>ROUNDDOWN((('ASIG POR TRAMO'!D35*20%)+((45125*($B35/44)))),0)</f>
        <v>35880</v>
      </c>
      <c r="E35" s="9">
        <f>ROUNDDOWN((('ASIG POR TRAMO'!E35*20%)+((45125*($B35/44)))),0)</f>
        <v>38899</v>
      </c>
      <c r="F35" s="9">
        <f>ROUNDDOWN((('ASIG POR TRAMO'!F35*20%)+((45125*($B35/44)))),0)</f>
        <v>41918</v>
      </c>
      <c r="G35" s="9">
        <f>ROUNDDOWN((('ASIG POR TRAMO'!G35*20%)+((45125*($B35/44)))),0)</f>
        <v>44937</v>
      </c>
      <c r="H35" s="9">
        <f>ROUNDDOWN((('ASIG POR TRAMO'!H35*20%)+((45125*($B35/44)))),0)</f>
        <v>47957</v>
      </c>
      <c r="I35" s="9">
        <f>ROUNDDOWN((('ASIG POR TRAMO'!I35*20%)+((45125*($B35/44)))),0)</f>
        <v>50976</v>
      </c>
      <c r="J35" s="9">
        <f>ROUNDDOWN((('ASIG POR TRAMO'!J35*20%)+((45125*($B35/44)))),0)</f>
        <v>53995</v>
      </c>
      <c r="K35" s="9">
        <f>ROUNDDOWN((('ASIG POR TRAMO'!K35*20%)+((45125*($B35/44)))),0)</f>
        <v>57014</v>
      </c>
      <c r="L35" s="9">
        <f>ROUNDDOWN((('ASIG POR TRAMO'!L35*20%)+((45125*($B35/44)))),0)</f>
        <v>60033</v>
      </c>
      <c r="M35" s="9">
        <f>ROUNDDOWN((('ASIG POR TRAMO'!M35*20%)+((45125*($B35/44)))),0)</f>
        <v>63052</v>
      </c>
      <c r="N35" s="9">
        <f>ROUNDDOWN((('ASIG POR TRAMO'!N35*20%)+((45125*($B35/44)))),0)</f>
        <v>66071</v>
      </c>
      <c r="O35" s="9">
        <f>ROUNDDOWN((('ASIG POR TRAMO'!O35*20%)+((45125*($B35/44)))),0)</f>
        <v>69091</v>
      </c>
      <c r="P35" s="9">
        <f>ROUNDDOWN((('ASIG POR TRAMO'!P35*20%)+((45125*($B35/44)))),0)</f>
        <v>72110</v>
      </c>
      <c r="Q35" s="9">
        <f>ROUNDDOWN((('ASIG POR TRAMO'!Q35*20%)+((45125*($B35/44)))),0)</f>
        <v>75129</v>
      </c>
      <c r="R35" s="9">
        <f>ROUNDDOWN((('ASIG POR TRAMO'!R35*20%)+((45125*($B35/44)))),0)</f>
        <v>78148</v>
      </c>
    </row>
    <row r="36" spans="1:18" ht="18" customHeight="1" thickBot="1" x14ac:dyDescent="0.3">
      <c r="A36" s="11" t="s">
        <v>7</v>
      </c>
      <c r="B36" s="13">
        <v>33</v>
      </c>
      <c r="C36" s="14">
        <f>'RMN-BRP'!B35</f>
        <v>446726.77499999997</v>
      </c>
      <c r="D36" s="9">
        <f>ROUNDDOWN((('ASIG POR TRAMO'!D36*20%)+((45125*($B36/44)))),0)</f>
        <v>37001</v>
      </c>
      <c r="E36" s="9">
        <f>ROUNDDOWN((('ASIG POR TRAMO'!E36*20%)+((45125*($B36/44)))),0)</f>
        <v>40115</v>
      </c>
      <c r="F36" s="9">
        <f>ROUNDDOWN((('ASIG POR TRAMO'!F36*20%)+((45125*($B36/44)))),0)</f>
        <v>43228</v>
      </c>
      <c r="G36" s="9">
        <f>ROUNDDOWN((('ASIG POR TRAMO'!G36*20%)+((45125*($B36/44)))),0)</f>
        <v>46342</v>
      </c>
      <c r="H36" s="9">
        <f>ROUNDDOWN((('ASIG POR TRAMO'!H36*20%)+((45125*($B36/44)))),0)</f>
        <v>49455</v>
      </c>
      <c r="I36" s="9">
        <f>ROUNDDOWN((('ASIG POR TRAMO'!I36*20%)+((45125*($B36/44)))),0)</f>
        <v>52569</v>
      </c>
      <c r="J36" s="9">
        <f>ROUNDDOWN((('ASIG POR TRAMO'!J36*20%)+((45125*($B36/44)))),0)</f>
        <v>55682</v>
      </c>
      <c r="K36" s="9">
        <f>ROUNDDOWN((('ASIG POR TRAMO'!K36*20%)+((45125*($B36/44)))),0)</f>
        <v>58796</v>
      </c>
      <c r="L36" s="9">
        <f>ROUNDDOWN((('ASIG POR TRAMO'!L36*20%)+((45125*($B36/44)))),0)</f>
        <v>61909</v>
      </c>
      <c r="M36" s="9">
        <f>ROUNDDOWN((('ASIG POR TRAMO'!M36*20%)+((45125*($B36/44)))),0)</f>
        <v>65023</v>
      </c>
      <c r="N36" s="9">
        <f>ROUNDDOWN((('ASIG POR TRAMO'!N36*20%)+((45125*($B36/44)))),0)</f>
        <v>68136</v>
      </c>
      <c r="O36" s="9">
        <f>ROUNDDOWN((('ASIG POR TRAMO'!O36*20%)+((45125*($B36/44)))),0)</f>
        <v>71250</v>
      </c>
      <c r="P36" s="9">
        <f>ROUNDDOWN((('ASIG POR TRAMO'!P36*20%)+((45125*($B36/44)))),0)</f>
        <v>74363</v>
      </c>
      <c r="Q36" s="9">
        <f>ROUNDDOWN((('ASIG POR TRAMO'!Q36*20%)+((45125*($B36/44)))),0)</f>
        <v>77477</v>
      </c>
      <c r="R36" s="9">
        <f>ROUNDDOWN((('ASIG POR TRAMO'!R36*20%)+((45125*($B36/44)))),0)</f>
        <v>80590</v>
      </c>
    </row>
    <row r="37" spans="1:18" ht="18" customHeight="1" thickBot="1" x14ac:dyDescent="0.3">
      <c r="A37" s="11" t="s">
        <v>7</v>
      </c>
      <c r="B37" s="13">
        <v>34</v>
      </c>
      <c r="C37" s="14">
        <f>'RMN-BRP'!B36</f>
        <v>460263.94999999995</v>
      </c>
      <c r="D37" s="9">
        <f>ROUNDDOWN((('ASIG POR TRAMO'!D37*20%)+((45125*($B37/44)))),0)</f>
        <v>38122</v>
      </c>
      <c r="E37" s="9">
        <f>ROUNDDOWN((('ASIG POR TRAMO'!E37*20%)+((45125*($B37/44)))),0)</f>
        <v>41330</v>
      </c>
      <c r="F37" s="9">
        <f>ROUNDDOWN((('ASIG POR TRAMO'!F37*20%)+((45125*($B37/44)))),0)</f>
        <v>44538</v>
      </c>
      <c r="G37" s="9">
        <f>ROUNDDOWN((('ASIG POR TRAMO'!G37*20%)+((45125*($B37/44)))),0)</f>
        <v>47746</v>
      </c>
      <c r="H37" s="9">
        <f>ROUNDDOWN((('ASIG POR TRAMO'!H37*20%)+((45125*($B37/44)))),0)</f>
        <v>50954</v>
      </c>
      <c r="I37" s="9">
        <f>ROUNDDOWN((('ASIG POR TRAMO'!I37*20%)+((45125*($B37/44)))),0)</f>
        <v>54162</v>
      </c>
      <c r="J37" s="9">
        <f>ROUNDDOWN((('ASIG POR TRAMO'!J37*20%)+((45125*($B37/44)))),0)</f>
        <v>57370</v>
      </c>
      <c r="K37" s="9">
        <f>ROUNDDOWN((('ASIG POR TRAMO'!K37*20%)+((45125*($B37/44)))),0)</f>
        <v>60578</v>
      </c>
      <c r="L37" s="9">
        <f>ROUNDDOWN((('ASIG POR TRAMO'!L37*20%)+((45125*($B37/44)))),0)</f>
        <v>63785</v>
      </c>
      <c r="M37" s="9">
        <f>ROUNDDOWN((('ASIG POR TRAMO'!M37*20%)+((45125*($B37/44)))),0)</f>
        <v>66993</v>
      </c>
      <c r="N37" s="9">
        <f>ROUNDDOWN((('ASIG POR TRAMO'!N37*20%)+((45125*($B37/44)))),0)</f>
        <v>70201</v>
      </c>
      <c r="O37" s="9">
        <f>ROUNDDOWN((('ASIG POR TRAMO'!O37*20%)+((45125*($B37/44)))),0)</f>
        <v>73409</v>
      </c>
      <c r="P37" s="9">
        <f>ROUNDDOWN((('ASIG POR TRAMO'!P37*20%)+((45125*($B37/44)))),0)</f>
        <v>76617</v>
      </c>
      <c r="Q37" s="9">
        <f>ROUNDDOWN((('ASIG POR TRAMO'!Q37*20%)+((45125*($B37/44)))),0)</f>
        <v>79825</v>
      </c>
      <c r="R37" s="9">
        <f>ROUNDDOWN((('ASIG POR TRAMO'!R37*20%)+((45125*($B37/44)))),0)</f>
        <v>83032</v>
      </c>
    </row>
    <row r="38" spans="1:18" ht="18" customHeight="1" thickBot="1" x14ac:dyDescent="0.3">
      <c r="A38" s="11" t="s">
        <v>7</v>
      </c>
      <c r="B38" s="13">
        <v>35</v>
      </c>
      <c r="C38" s="14">
        <f>'RMN-BRP'!B37</f>
        <v>473801.125</v>
      </c>
      <c r="D38" s="9">
        <f>ROUNDDOWN((('ASIG POR TRAMO'!D38*20%)+((45125*($B38/44)))),0)</f>
        <v>39244</v>
      </c>
      <c r="E38" s="9">
        <f>ROUNDDOWN((('ASIG POR TRAMO'!E38*20%)+((45125*($B38/44)))),0)</f>
        <v>42546</v>
      </c>
      <c r="F38" s="9">
        <f>ROUNDDOWN((('ASIG POR TRAMO'!F38*20%)+((45125*($B38/44)))),0)</f>
        <v>45848</v>
      </c>
      <c r="G38" s="9">
        <f>ROUNDDOWN((('ASIG POR TRAMO'!G38*20%)+((45125*($B38/44)))),0)</f>
        <v>49150</v>
      </c>
      <c r="H38" s="9">
        <f>ROUNDDOWN((('ASIG POR TRAMO'!H38*20%)+((45125*($B38/44)))),0)</f>
        <v>52453</v>
      </c>
      <c r="I38" s="9">
        <f>ROUNDDOWN((('ASIG POR TRAMO'!I38*20%)+((45125*($B38/44)))),0)</f>
        <v>55755</v>
      </c>
      <c r="J38" s="9">
        <f>ROUNDDOWN((('ASIG POR TRAMO'!J38*20%)+((45125*($B38/44)))),0)</f>
        <v>59057</v>
      </c>
      <c r="K38" s="9">
        <f>ROUNDDOWN((('ASIG POR TRAMO'!K38*20%)+((45125*($B38/44)))),0)</f>
        <v>62359</v>
      </c>
      <c r="L38" s="9">
        <f>ROUNDDOWN((('ASIG POR TRAMO'!L38*20%)+((45125*($B38/44)))),0)</f>
        <v>65662</v>
      </c>
      <c r="M38" s="9">
        <f>ROUNDDOWN((('ASIG POR TRAMO'!M38*20%)+((45125*($B38/44)))),0)</f>
        <v>68964</v>
      </c>
      <c r="N38" s="9">
        <f>ROUNDDOWN((('ASIG POR TRAMO'!N38*20%)+((45125*($B38/44)))),0)</f>
        <v>72266</v>
      </c>
      <c r="O38" s="9">
        <f>ROUNDDOWN((('ASIG POR TRAMO'!O38*20%)+((45125*($B38/44)))),0)</f>
        <v>75568</v>
      </c>
      <c r="P38" s="9">
        <f>ROUNDDOWN((('ASIG POR TRAMO'!P38*20%)+((45125*($B38/44)))),0)</f>
        <v>78870</v>
      </c>
      <c r="Q38" s="9">
        <f>ROUNDDOWN((('ASIG POR TRAMO'!Q38*20%)+((45125*($B38/44)))),0)</f>
        <v>82172</v>
      </c>
      <c r="R38" s="9">
        <f>ROUNDDOWN((('ASIG POR TRAMO'!R38*20%)+((45125*($B38/44)))),0)</f>
        <v>85475</v>
      </c>
    </row>
    <row r="39" spans="1:18" ht="18" customHeight="1" thickBot="1" x14ac:dyDescent="0.3">
      <c r="A39" s="11" t="s">
        <v>7</v>
      </c>
      <c r="B39" s="13">
        <v>36</v>
      </c>
      <c r="C39" s="14">
        <f>'RMN-BRP'!B38</f>
        <v>487338.3</v>
      </c>
      <c r="D39" s="9">
        <f>ROUNDDOWN((('ASIG POR TRAMO'!D39*20%)+((45125*($B39/44)))),0)</f>
        <v>40365</v>
      </c>
      <c r="E39" s="9">
        <f>ROUNDDOWN((('ASIG POR TRAMO'!E39*20%)+((45125*($B39/44)))),0)</f>
        <v>43762</v>
      </c>
      <c r="F39" s="9">
        <f>ROUNDDOWN((('ASIG POR TRAMO'!F39*20%)+((45125*($B39/44)))),0)</f>
        <v>47158</v>
      </c>
      <c r="G39" s="9">
        <f>ROUNDDOWN((('ASIG POR TRAMO'!G39*20%)+((45125*($B39/44)))),0)</f>
        <v>50555</v>
      </c>
      <c r="H39" s="9">
        <f>ROUNDDOWN((('ASIG POR TRAMO'!H39*20%)+((45125*($B39/44)))),0)</f>
        <v>53951</v>
      </c>
      <c r="I39" s="9">
        <f>ROUNDDOWN((('ASIG POR TRAMO'!I39*20%)+((45125*($B39/44)))),0)</f>
        <v>57348</v>
      </c>
      <c r="J39" s="9">
        <f>ROUNDDOWN((('ASIG POR TRAMO'!J39*20%)+((45125*($B39/44)))),0)</f>
        <v>60745</v>
      </c>
      <c r="K39" s="9">
        <f>ROUNDDOWN((('ASIG POR TRAMO'!K39*20%)+((45125*($B39/44)))),0)</f>
        <v>64141</v>
      </c>
      <c r="L39" s="9">
        <f>ROUNDDOWN((('ASIG POR TRAMO'!L39*20%)+((45125*($B39/44)))),0)</f>
        <v>67537</v>
      </c>
      <c r="M39" s="9">
        <f>ROUNDDOWN((('ASIG POR TRAMO'!M39*20%)+((45125*($B39/44)))),0)</f>
        <v>70934</v>
      </c>
      <c r="N39" s="9">
        <f>ROUNDDOWN((('ASIG POR TRAMO'!N39*20%)+((45125*($B39/44)))),0)</f>
        <v>74331</v>
      </c>
      <c r="O39" s="9">
        <f>ROUNDDOWN((('ASIG POR TRAMO'!O39*20%)+((45125*($B39/44)))),0)</f>
        <v>77727</v>
      </c>
      <c r="P39" s="9">
        <f>ROUNDDOWN((('ASIG POR TRAMO'!P39*20%)+((45125*($B39/44)))),0)</f>
        <v>81124</v>
      </c>
      <c r="Q39" s="9">
        <f>ROUNDDOWN((('ASIG POR TRAMO'!Q39*20%)+((45125*($B39/44)))),0)</f>
        <v>84520</v>
      </c>
      <c r="R39" s="9">
        <f>ROUNDDOWN((('ASIG POR TRAMO'!R39*20%)+((45125*($B39/44)))),0)</f>
        <v>87917</v>
      </c>
    </row>
    <row r="40" spans="1:18" ht="18" customHeight="1" thickBot="1" x14ac:dyDescent="0.3">
      <c r="A40" s="11" t="s">
        <v>7</v>
      </c>
      <c r="B40" s="13">
        <v>37</v>
      </c>
      <c r="C40" s="14">
        <f>'RMN-BRP'!B39</f>
        <v>500875.47499999998</v>
      </c>
      <c r="D40" s="9">
        <f>ROUNDDOWN((('ASIG POR TRAMO'!D40*20%)+((45125*($B40/44)))),0)</f>
        <v>41486</v>
      </c>
      <c r="E40" s="9">
        <f>ROUNDDOWN((('ASIG POR TRAMO'!E40*20%)+((45125*($B40/44)))),0)</f>
        <v>44977</v>
      </c>
      <c r="F40" s="9">
        <f>ROUNDDOWN((('ASIG POR TRAMO'!F40*20%)+((45125*($B40/44)))),0)</f>
        <v>48468</v>
      </c>
      <c r="G40" s="9">
        <f>ROUNDDOWN((('ASIG POR TRAMO'!G40*20%)+((45125*($B40/44)))),0)</f>
        <v>51959</v>
      </c>
      <c r="H40" s="9">
        <f>ROUNDDOWN((('ASIG POR TRAMO'!H40*20%)+((45125*($B40/44)))),0)</f>
        <v>55450</v>
      </c>
      <c r="I40" s="9">
        <f>ROUNDDOWN((('ASIG POR TRAMO'!I40*20%)+((45125*($B40/44)))),0)</f>
        <v>58941</v>
      </c>
      <c r="J40" s="9">
        <f>ROUNDDOWN((('ASIG POR TRAMO'!J40*20%)+((45125*($B40/44)))),0)</f>
        <v>62432</v>
      </c>
      <c r="K40" s="9">
        <f>ROUNDDOWN((('ASIG POR TRAMO'!K40*20%)+((45125*($B40/44)))),0)</f>
        <v>65923</v>
      </c>
      <c r="L40" s="9">
        <f>ROUNDDOWN((('ASIG POR TRAMO'!L40*20%)+((45125*($B40/44)))),0)</f>
        <v>69414</v>
      </c>
      <c r="M40" s="9">
        <f>ROUNDDOWN((('ASIG POR TRAMO'!M40*20%)+((45125*($B40/44)))),0)</f>
        <v>72904</v>
      </c>
      <c r="N40" s="9">
        <f>ROUNDDOWN((('ASIG POR TRAMO'!N40*20%)+((45125*($B40/44)))),0)</f>
        <v>76396</v>
      </c>
      <c r="O40" s="9">
        <f>ROUNDDOWN((('ASIG POR TRAMO'!O40*20%)+((45125*($B40/44)))),0)</f>
        <v>79886</v>
      </c>
      <c r="P40" s="9">
        <f>ROUNDDOWN((('ASIG POR TRAMO'!P40*20%)+((45125*($B40/44)))),0)</f>
        <v>83377</v>
      </c>
      <c r="Q40" s="9">
        <f>ROUNDDOWN((('ASIG POR TRAMO'!Q40*20%)+((45125*($B40/44)))),0)</f>
        <v>86868</v>
      </c>
      <c r="R40" s="9">
        <f>ROUNDDOWN((('ASIG POR TRAMO'!R40*20%)+((45125*($B40/44)))),0)</f>
        <v>90359</v>
      </c>
    </row>
    <row r="41" spans="1:18" ht="18" customHeight="1" thickBot="1" x14ac:dyDescent="0.3">
      <c r="A41" s="11" t="s">
        <v>7</v>
      </c>
      <c r="B41" s="13">
        <v>38</v>
      </c>
      <c r="C41" s="14">
        <f>'RMN-BRP'!B40</f>
        <v>514412.64999999997</v>
      </c>
      <c r="D41" s="9">
        <f>ROUNDDOWN((('ASIG POR TRAMO'!D41*20%)+((45125*($B41/44)))),0)</f>
        <v>42608</v>
      </c>
      <c r="E41" s="9">
        <f>ROUNDDOWN((('ASIG POR TRAMO'!E41*20%)+((45125*($B41/44)))),0)</f>
        <v>46193</v>
      </c>
      <c r="F41" s="9">
        <f>ROUNDDOWN((('ASIG POR TRAMO'!F41*20%)+((45125*($B41/44)))),0)</f>
        <v>49778</v>
      </c>
      <c r="G41" s="9">
        <f>ROUNDDOWN((('ASIG POR TRAMO'!G41*20%)+((45125*($B41/44)))),0)</f>
        <v>53363</v>
      </c>
      <c r="H41" s="9">
        <f>ROUNDDOWN((('ASIG POR TRAMO'!H41*20%)+((45125*($B41/44)))),0)</f>
        <v>56948</v>
      </c>
      <c r="I41" s="9">
        <f>ROUNDDOWN((('ASIG POR TRAMO'!I41*20%)+((45125*($B41/44)))),0)</f>
        <v>60534</v>
      </c>
      <c r="J41" s="9">
        <f>ROUNDDOWN((('ASIG POR TRAMO'!J41*20%)+((45125*($B41/44)))),0)</f>
        <v>64119</v>
      </c>
      <c r="K41" s="9">
        <f>ROUNDDOWN((('ASIG POR TRAMO'!K41*20%)+((45125*($B41/44)))),0)</f>
        <v>67704</v>
      </c>
      <c r="L41" s="9">
        <f>ROUNDDOWN((('ASIG POR TRAMO'!L41*20%)+((45125*($B41/44)))),0)</f>
        <v>71290</v>
      </c>
      <c r="M41" s="9">
        <f>ROUNDDOWN((('ASIG POR TRAMO'!M41*20%)+((45125*($B41/44)))),0)</f>
        <v>74875</v>
      </c>
      <c r="N41" s="9">
        <f>ROUNDDOWN((('ASIG POR TRAMO'!N41*20%)+((45125*($B41/44)))),0)</f>
        <v>78460</v>
      </c>
      <c r="O41" s="9">
        <f>ROUNDDOWN((('ASIG POR TRAMO'!O41*20%)+((45125*($B41/44)))),0)</f>
        <v>82045</v>
      </c>
      <c r="P41" s="9">
        <f>ROUNDDOWN((('ASIG POR TRAMO'!P41*20%)+((45125*($B41/44)))),0)</f>
        <v>85631</v>
      </c>
      <c r="Q41" s="9">
        <f>ROUNDDOWN((('ASIG POR TRAMO'!Q41*20%)+((45125*($B41/44)))),0)</f>
        <v>89216</v>
      </c>
      <c r="R41" s="9">
        <f>ROUNDDOWN((('ASIG POR TRAMO'!R41*20%)+((45125*($B41/44)))),0)</f>
        <v>92801</v>
      </c>
    </row>
    <row r="42" spans="1:18" ht="18" customHeight="1" thickBot="1" x14ac:dyDescent="0.3">
      <c r="A42" s="11" t="s">
        <v>7</v>
      </c>
      <c r="B42" s="13">
        <v>39</v>
      </c>
      <c r="C42" s="14">
        <f>'RMN-BRP'!B41</f>
        <v>527949.82499999995</v>
      </c>
      <c r="D42" s="9">
        <f>ROUNDDOWN((('ASIG POR TRAMO'!D42*20%)+((45125*($B42/44)))),0)</f>
        <v>43729</v>
      </c>
      <c r="E42" s="9">
        <f>ROUNDDOWN((('ASIG POR TRAMO'!E42*20%)+((45125*($B42/44)))),0)</f>
        <v>47408</v>
      </c>
      <c r="F42" s="9">
        <f>ROUNDDOWN((('ASIG POR TRAMO'!F42*20%)+((45125*($B42/44)))),0)</f>
        <v>51088</v>
      </c>
      <c r="G42" s="9">
        <f>ROUNDDOWN((('ASIG POR TRAMO'!G42*20%)+((45125*($B42/44)))),0)</f>
        <v>54768</v>
      </c>
      <c r="H42" s="9">
        <f>ROUNDDOWN((('ASIG POR TRAMO'!H42*20%)+((45125*($B42/44)))),0)</f>
        <v>58447</v>
      </c>
      <c r="I42" s="9">
        <f>ROUNDDOWN((('ASIG POR TRAMO'!I42*20%)+((45125*($B42/44)))),0)</f>
        <v>62127</v>
      </c>
      <c r="J42" s="9">
        <f>ROUNDDOWN((('ASIG POR TRAMO'!J42*20%)+((45125*($B42/44)))),0)</f>
        <v>65807</v>
      </c>
      <c r="K42" s="9">
        <f>ROUNDDOWN((('ASIG POR TRAMO'!K42*20%)+((45125*($B42/44)))),0)</f>
        <v>69486</v>
      </c>
      <c r="L42" s="9">
        <f>ROUNDDOWN((('ASIG POR TRAMO'!L42*20%)+((45125*($B42/44)))),0)</f>
        <v>73166</v>
      </c>
      <c r="M42" s="9">
        <f>ROUNDDOWN((('ASIG POR TRAMO'!M42*20%)+((45125*($B42/44)))),0)</f>
        <v>76845</v>
      </c>
      <c r="N42" s="9">
        <f>ROUNDDOWN((('ASIG POR TRAMO'!N42*20%)+((45125*($B42/44)))),0)</f>
        <v>80525</v>
      </c>
      <c r="O42" s="9">
        <f>ROUNDDOWN((('ASIG POR TRAMO'!O42*20%)+((45125*($B42/44)))),0)</f>
        <v>84204</v>
      </c>
      <c r="P42" s="9">
        <f>ROUNDDOWN((('ASIG POR TRAMO'!P42*20%)+((45125*($B42/44)))),0)</f>
        <v>87884</v>
      </c>
      <c r="Q42" s="9">
        <f>ROUNDDOWN((('ASIG POR TRAMO'!Q42*20%)+((45125*($B42/44)))),0)</f>
        <v>91564</v>
      </c>
      <c r="R42" s="9">
        <f>ROUNDDOWN((('ASIG POR TRAMO'!R42*20%)+((45125*($B42/44)))),0)</f>
        <v>95243</v>
      </c>
    </row>
    <row r="43" spans="1:18" ht="18" customHeight="1" thickBot="1" x14ac:dyDescent="0.3">
      <c r="A43" s="11" t="s">
        <v>7</v>
      </c>
      <c r="B43" s="13">
        <v>40</v>
      </c>
      <c r="C43" s="14">
        <f>'RMN-BRP'!B42</f>
        <v>541487</v>
      </c>
      <c r="D43" s="9">
        <f>ROUNDDOWN((('ASIG POR TRAMO'!D43*20%)+((45125*($B43/44)))),0)</f>
        <v>44850</v>
      </c>
      <c r="E43" s="9">
        <f>ROUNDDOWN((('ASIG POR TRAMO'!E43*20%)+((45125*($B43/44)))),0)</f>
        <v>48624</v>
      </c>
      <c r="F43" s="9">
        <f>ROUNDDOWN((('ASIG POR TRAMO'!F43*20%)+((45125*($B43/44)))),0)</f>
        <v>52398</v>
      </c>
      <c r="G43" s="9">
        <f>ROUNDDOWN((('ASIG POR TRAMO'!G43*20%)+((45125*($B43/44)))),0)</f>
        <v>56172</v>
      </c>
      <c r="H43" s="9">
        <f>ROUNDDOWN((('ASIG POR TRAMO'!H43*20%)+((45125*($B43/44)))),0)</f>
        <v>59946</v>
      </c>
      <c r="I43" s="9">
        <f>ROUNDDOWN((('ASIG POR TRAMO'!I43*20%)+((45125*($B43/44)))),0)</f>
        <v>63720</v>
      </c>
      <c r="J43" s="9">
        <f>ROUNDDOWN((('ASIG POR TRAMO'!J43*20%)+((45125*($B43/44)))),0)</f>
        <v>67494</v>
      </c>
      <c r="K43" s="9">
        <f>ROUNDDOWN((('ASIG POR TRAMO'!K43*20%)+((45125*($B43/44)))),0)</f>
        <v>71268</v>
      </c>
      <c r="L43" s="9">
        <f>ROUNDDOWN((('ASIG POR TRAMO'!L43*20%)+((45125*($B43/44)))),0)</f>
        <v>75042</v>
      </c>
      <c r="M43" s="9">
        <f>ROUNDDOWN((('ASIG POR TRAMO'!M43*20%)+((45125*($B43/44)))),0)</f>
        <v>78816</v>
      </c>
      <c r="N43" s="9">
        <f>ROUNDDOWN((('ASIG POR TRAMO'!N43*20%)+((45125*($B43/44)))),0)</f>
        <v>82590</v>
      </c>
      <c r="O43" s="9">
        <f>ROUNDDOWN((('ASIG POR TRAMO'!O43*20%)+((45125*($B43/44)))),0)</f>
        <v>86364</v>
      </c>
      <c r="P43" s="9">
        <f>ROUNDDOWN((('ASIG POR TRAMO'!P43*20%)+((45125*($B43/44)))),0)</f>
        <v>90138</v>
      </c>
      <c r="Q43" s="9">
        <f>ROUNDDOWN((('ASIG POR TRAMO'!Q43*20%)+((45125*($B43/44)))),0)</f>
        <v>93911</v>
      </c>
      <c r="R43" s="9">
        <f>ROUNDDOWN((('ASIG POR TRAMO'!R43*20%)+((45125*($B43/44)))),0)</f>
        <v>97685</v>
      </c>
    </row>
    <row r="44" spans="1:18" ht="18" customHeight="1" thickBot="1" x14ac:dyDescent="0.3">
      <c r="A44" s="11" t="s">
        <v>7</v>
      </c>
      <c r="B44" s="13">
        <v>41</v>
      </c>
      <c r="C44" s="14">
        <f>'RMN-BRP'!B43</f>
        <v>555024.17499999993</v>
      </c>
      <c r="D44" s="9">
        <f>ROUNDDOWN((('ASIG POR TRAMO'!D44*20%)+((45125*($B44/44)))),0)</f>
        <v>45971</v>
      </c>
      <c r="E44" s="9">
        <f>ROUNDDOWN((('ASIG POR TRAMO'!E44*20%)+((45125*($B44/44)))),0)</f>
        <v>49840</v>
      </c>
      <c r="F44" s="9">
        <f>ROUNDDOWN((('ASIG POR TRAMO'!F44*20%)+((45125*($B44/44)))),0)</f>
        <v>53708</v>
      </c>
      <c r="G44" s="9">
        <f>ROUNDDOWN((('ASIG POR TRAMO'!G44*20%)+((45125*($B44/44)))),0)</f>
        <v>57576</v>
      </c>
      <c r="H44" s="9">
        <f>ROUNDDOWN((('ASIG POR TRAMO'!H44*20%)+((45125*($B44/44)))),0)</f>
        <v>61445</v>
      </c>
      <c r="I44" s="9">
        <f>ROUNDDOWN((('ASIG POR TRAMO'!I44*20%)+((45125*($B44/44)))),0)</f>
        <v>65313</v>
      </c>
      <c r="J44" s="9">
        <f>ROUNDDOWN((('ASIG POR TRAMO'!J44*20%)+((45125*($B44/44)))),0)</f>
        <v>69181</v>
      </c>
      <c r="K44" s="9">
        <f>ROUNDDOWN((('ASIG POR TRAMO'!K44*20%)+((45125*($B44/44)))),0)</f>
        <v>73049</v>
      </c>
      <c r="L44" s="9">
        <f>ROUNDDOWN((('ASIG POR TRAMO'!L44*20%)+((45125*($B44/44)))),0)</f>
        <v>76918</v>
      </c>
      <c r="M44" s="9">
        <f>ROUNDDOWN((('ASIG POR TRAMO'!M44*20%)+((45125*($B44/44)))),0)</f>
        <v>80786</v>
      </c>
      <c r="N44" s="9">
        <f>ROUNDDOWN((('ASIG POR TRAMO'!N44*20%)+((45125*($B44/44)))),0)</f>
        <v>84654</v>
      </c>
      <c r="O44" s="9">
        <f>ROUNDDOWN((('ASIG POR TRAMO'!O44*20%)+((45125*($B44/44)))),0)</f>
        <v>88523</v>
      </c>
      <c r="P44" s="9">
        <f>ROUNDDOWN((('ASIG POR TRAMO'!P44*20%)+((45125*($B44/44)))),0)</f>
        <v>92391</v>
      </c>
      <c r="Q44" s="9">
        <f>ROUNDDOWN((('ASIG POR TRAMO'!Q44*20%)+((45125*($B44/44)))),0)</f>
        <v>96259</v>
      </c>
      <c r="R44" s="9">
        <f>ROUNDDOWN((('ASIG POR TRAMO'!R44*20%)+((45125*($B44/44)))),0)</f>
        <v>100128</v>
      </c>
    </row>
    <row r="45" spans="1:18" ht="18" customHeight="1" thickBot="1" x14ac:dyDescent="0.3">
      <c r="A45" s="11" t="s">
        <v>7</v>
      </c>
      <c r="B45" s="13">
        <v>42</v>
      </c>
      <c r="C45" s="14">
        <f>'RMN-BRP'!B44</f>
        <v>568561.35</v>
      </c>
      <c r="D45" s="9">
        <f>ROUNDDOWN((('ASIG POR TRAMO'!D45*20%)+((45125*($B45/44)))),0)</f>
        <v>47093</v>
      </c>
      <c r="E45" s="9">
        <f>ROUNDDOWN((('ASIG POR TRAMO'!E45*20%)+((45125*($B45/44)))),0)</f>
        <v>51055</v>
      </c>
      <c r="F45" s="9">
        <f>ROUNDDOWN((('ASIG POR TRAMO'!F45*20%)+((45125*($B45/44)))),0)</f>
        <v>55018</v>
      </c>
      <c r="G45" s="9">
        <f>ROUNDDOWN((('ASIG POR TRAMO'!G45*20%)+((45125*($B45/44)))),0)</f>
        <v>58981</v>
      </c>
      <c r="H45" s="9">
        <f>ROUNDDOWN((('ASIG POR TRAMO'!H45*20%)+((45125*($B45/44)))),0)</f>
        <v>62943</v>
      </c>
      <c r="I45" s="9">
        <f>ROUNDDOWN((('ASIG POR TRAMO'!I45*20%)+((45125*($B45/44)))),0)</f>
        <v>66906</v>
      </c>
      <c r="J45" s="9">
        <f>ROUNDDOWN((('ASIG POR TRAMO'!J45*20%)+((45125*($B45/44)))),0)</f>
        <v>70869</v>
      </c>
      <c r="K45" s="9">
        <f>ROUNDDOWN((('ASIG POR TRAMO'!K45*20%)+((45125*($B45/44)))),0)</f>
        <v>74831</v>
      </c>
      <c r="L45" s="9">
        <f>ROUNDDOWN((('ASIG POR TRAMO'!L45*20%)+((45125*($B45/44)))),0)</f>
        <v>78794</v>
      </c>
      <c r="M45" s="9">
        <f>ROUNDDOWN((('ASIG POR TRAMO'!M45*20%)+((45125*($B45/44)))),0)</f>
        <v>82757</v>
      </c>
      <c r="N45" s="9">
        <f>ROUNDDOWN((('ASIG POR TRAMO'!N45*20%)+((45125*($B45/44)))),0)</f>
        <v>86719</v>
      </c>
      <c r="O45" s="9">
        <f>ROUNDDOWN((('ASIG POR TRAMO'!O45*20%)+((45125*($B45/44)))),0)</f>
        <v>90682</v>
      </c>
      <c r="P45" s="9">
        <f>ROUNDDOWN((('ASIG POR TRAMO'!P45*20%)+((45125*($B45/44)))),0)</f>
        <v>94645</v>
      </c>
      <c r="Q45" s="9">
        <f>ROUNDDOWN((('ASIG POR TRAMO'!Q45*20%)+((45125*($B45/44)))),0)</f>
        <v>98607</v>
      </c>
      <c r="R45" s="9">
        <f>ROUNDDOWN((('ASIG POR TRAMO'!R45*20%)+((45125*($B45/44)))),0)</f>
        <v>102570</v>
      </c>
    </row>
    <row r="46" spans="1:18" ht="18" customHeight="1" thickBot="1" x14ac:dyDescent="0.3">
      <c r="A46" s="11" t="s">
        <v>7</v>
      </c>
      <c r="B46" s="13">
        <v>43</v>
      </c>
      <c r="C46" s="14">
        <f>'RMN-BRP'!B45</f>
        <v>582098.52500000002</v>
      </c>
      <c r="D46" s="9">
        <f>ROUNDDOWN((('ASIG POR TRAMO'!D46*20%)+((45125*($B46/44)))),0)</f>
        <v>48214</v>
      </c>
      <c r="E46" s="9">
        <f>ROUNDDOWN((('ASIG POR TRAMO'!E46*20%)+((45125*($B46/44)))),0)</f>
        <v>52271</v>
      </c>
      <c r="F46" s="9">
        <f>ROUNDDOWN((('ASIG POR TRAMO'!F46*20%)+((45125*($B46/44)))),0)</f>
        <v>56328</v>
      </c>
      <c r="G46" s="9">
        <f>ROUNDDOWN((('ASIG POR TRAMO'!G46*20%)+((45125*($B46/44)))),0)</f>
        <v>60385</v>
      </c>
      <c r="H46" s="9">
        <f>ROUNDDOWN((('ASIG POR TRAMO'!H46*20%)+((45125*($B46/44)))),0)</f>
        <v>64442</v>
      </c>
      <c r="I46" s="9">
        <f>ROUNDDOWN((('ASIG POR TRAMO'!I46*20%)+((45125*($B46/44)))),0)</f>
        <v>68499</v>
      </c>
      <c r="J46" s="9">
        <f>ROUNDDOWN((('ASIG POR TRAMO'!J46*20%)+((45125*($B46/44)))),0)</f>
        <v>72556</v>
      </c>
      <c r="K46" s="9">
        <f>ROUNDDOWN((('ASIG POR TRAMO'!K46*20%)+((45125*($B46/44)))),0)</f>
        <v>76613</v>
      </c>
      <c r="L46" s="9">
        <f>ROUNDDOWN((('ASIG POR TRAMO'!L46*20%)+((45125*($B46/44)))),0)</f>
        <v>80670</v>
      </c>
      <c r="M46" s="9">
        <f>ROUNDDOWN((('ASIG POR TRAMO'!M46*20%)+((45125*($B46/44)))),0)</f>
        <v>84727</v>
      </c>
      <c r="N46" s="9">
        <f>ROUNDDOWN((('ASIG POR TRAMO'!N46*20%)+((45125*($B46/44)))),0)</f>
        <v>88784</v>
      </c>
      <c r="O46" s="9">
        <f>ROUNDDOWN((('ASIG POR TRAMO'!O46*20%)+((45125*($B46/44)))),0)</f>
        <v>92841</v>
      </c>
      <c r="P46" s="9">
        <f>ROUNDDOWN((('ASIG POR TRAMO'!P46*20%)+((45125*($B46/44)))),0)</f>
        <v>96898</v>
      </c>
      <c r="Q46" s="9">
        <f>ROUNDDOWN((('ASIG POR TRAMO'!Q46*20%)+((45125*($B46/44)))),0)</f>
        <v>100955</v>
      </c>
      <c r="R46" s="9">
        <f>ROUNDDOWN((('ASIG POR TRAMO'!R46*20%)+((45125*($B46/44)))),0)</f>
        <v>105012</v>
      </c>
    </row>
    <row r="47" spans="1:18" ht="18" customHeight="1" thickBot="1" x14ac:dyDescent="0.3">
      <c r="A47" s="11" t="s">
        <v>7</v>
      </c>
      <c r="B47" s="15">
        <v>44</v>
      </c>
      <c r="C47" s="16">
        <f>'RMN-BRP'!B46</f>
        <v>595635.69999999995</v>
      </c>
      <c r="D47" s="9">
        <f>ROUNDDOWN((('ASIG POR TRAMO'!D47*20%)+((45125*($B47/44)))),0)</f>
        <v>49335</v>
      </c>
      <c r="E47" s="9">
        <f>ROUNDDOWN((('ASIG POR TRAMO'!E47*20%)+((45125*($B47/44)))),0)</f>
        <v>53487</v>
      </c>
      <c r="F47" s="9">
        <f>ROUNDDOWN((('ASIG POR TRAMO'!F47*20%)+((45125*($B47/44)))),0)</f>
        <v>57638</v>
      </c>
      <c r="G47" s="9">
        <f>ROUNDDOWN((('ASIG POR TRAMO'!G47*20%)+((45125*($B47/44)))),0)</f>
        <v>61789</v>
      </c>
      <c r="H47" s="9">
        <f>ROUNDDOWN((('ASIG POR TRAMO'!H47*20%)+((45125*($B47/44)))),0)</f>
        <v>65941</v>
      </c>
      <c r="I47" s="9">
        <f>ROUNDDOWN((('ASIG POR TRAMO'!I47*20%)+((45125*($B47/44)))),0)</f>
        <v>70092</v>
      </c>
      <c r="J47" s="9">
        <f>ROUNDDOWN((('ASIG POR TRAMO'!J47*20%)+((45125*($B47/44)))),0)</f>
        <v>74243</v>
      </c>
      <c r="K47" s="9">
        <f>ROUNDDOWN((('ASIG POR TRAMO'!K47*20%)+((45125*($B47/44)))),0)</f>
        <v>78395</v>
      </c>
      <c r="L47" s="9">
        <f>ROUNDDOWN((('ASIG POR TRAMO'!L47*20%)+((45125*($B47/44)))),0)</f>
        <v>82546</v>
      </c>
      <c r="M47" s="9">
        <f>ROUNDDOWN((('ASIG POR TRAMO'!M47*20%)+((45125*($B47/44)))),0)</f>
        <v>86697</v>
      </c>
      <c r="N47" s="9">
        <f>ROUNDDOWN((('ASIG POR TRAMO'!N47*20%)+((45125*($B47/44)))),0)</f>
        <v>90849</v>
      </c>
      <c r="O47" s="9">
        <f>ROUNDDOWN((('ASIG POR TRAMO'!O47*20%)+((45125*($B47/44)))),0)</f>
        <v>95000</v>
      </c>
      <c r="P47" s="9">
        <f>ROUNDDOWN((('ASIG POR TRAMO'!P47*20%)+((45125*($B47/44)))),0)</f>
        <v>99152</v>
      </c>
      <c r="Q47" s="9">
        <f>ROUNDDOWN((('ASIG POR TRAMO'!Q47*20%)+((45125*($B47/44)))),0)</f>
        <v>103303</v>
      </c>
      <c r="R47" s="9">
        <f>ROUNDDOWN((('ASIG POR TRAMO'!R47*20%)+((45125*($B47/44)))),0)</f>
        <v>107454</v>
      </c>
    </row>
    <row r="48" spans="1:18" ht="18" customHeight="1" x14ac:dyDescent="0.25">
      <c r="A48" s="29"/>
      <c r="B48" s="29"/>
      <c r="C48" s="3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8" customHeight="1" x14ac:dyDescent="0.25">
      <c r="A49" s="29"/>
      <c r="B49" s="29"/>
      <c r="C49" s="3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8" customHeight="1" thickBot="1" x14ac:dyDescent="0.3">
      <c r="A50" s="29"/>
      <c r="B50" s="29"/>
      <c r="C50" s="3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6.5" thickBot="1" x14ac:dyDescent="0.3">
      <c r="A51" s="1"/>
      <c r="B51" s="5"/>
      <c r="C51" s="5"/>
      <c r="D51" s="146" t="s">
        <v>78</v>
      </c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</row>
    <row r="52" spans="1:18" ht="15.75" thickBot="1" x14ac:dyDescent="0.3">
      <c r="A52" s="1"/>
      <c r="B52" s="5"/>
      <c r="C52" s="5"/>
      <c r="D52" s="141" t="s">
        <v>5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3"/>
    </row>
    <row r="53" spans="1:18" ht="17.45" customHeight="1" thickBot="1" x14ac:dyDescent="0.3">
      <c r="A53" s="26" t="s">
        <v>6</v>
      </c>
      <c r="B53" s="144" t="s">
        <v>0</v>
      </c>
      <c r="C53" s="145"/>
      <c r="D53" s="17">
        <v>1</v>
      </c>
      <c r="E53" s="18">
        <v>2</v>
      </c>
      <c r="F53" s="19">
        <v>3</v>
      </c>
      <c r="G53" s="19">
        <v>4</v>
      </c>
      <c r="H53" s="19">
        <v>5</v>
      </c>
      <c r="I53" s="19">
        <v>6</v>
      </c>
      <c r="J53" s="19">
        <v>7</v>
      </c>
      <c r="K53" s="19">
        <v>8</v>
      </c>
      <c r="L53" s="19">
        <v>9</v>
      </c>
      <c r="M53" s="19">
        <v>10</v>
      </c>
      <c r="N53" s="19">
        <v>11</v>
      </c>
      <c r="O53" s="19">
        <v>12</v>
      </c>
      <c r="P53" s="19">
        <v>13</v>
      </c>
      <c r="Q53" s="19">
        <v>14</v>
      </c>
      <c r="R53" s="20">
        <v>15</v>
      </c>
    </row>
    <row r="54" spans="1:18" ht="17.45" customHeight="1" thickBot="1" x14ac:dyDescent="0.3">
      <c r="A54" s="11" t="s">
        <v>7</v>
      </c>
      <c r="B54" s="11">
        <v>1</v>
      </c>
      <c r="C54" s="12">
        <f>'RMN-BRP'!E3</f>
        <v>14243.4</v>
      </c>
      <c r="D54" s="9">
        <f>ROUNDDOWN((('ASIG POR TRAMO'!D54*20%)+((45125*($B54/44)))),0)</f>
        <v>1125</v>
      </c>
      <c r="E54" s="9">
        <f>ROUNDDOWN((('ASIG POR TRAMO'!E54*20%)+((45125*($B54/44)))),0)</f>
        <v>1224</v>
      </c>
      <c r="F54" s="9">
        <f>ROUNDDOWN((('ASIG POR TRAMO'!F54*20%)+((45125*($B54/44)))),0)</f>
        <v>1323</v>
      </c>
      <c r="G54" s="9">
        <f>ROUNDDOWN((('ASIG POR TRAMO'!G54*20%)+((45125*($B54/44)))),0)</f>
        <v>1422</v>
      </c>
      <c r="H54" s="9">
        <f>ROUNDDOWN((('ASIG POR TRAMO'!H54*20%)+((45125*($B54/44)))),0)</f>
        <v>1521</v>
      </c>
      <c r="I54" s="9">
        <f>ROUNDDOWN((('ASIG POR TRAMO'!I54*20%)+((45125*($B54/44)))),0)</f>
        <v>1620</v>
      </c>
      <c r="J54" s="9">
        <f>ROUNDDOWN((('ASIG POR TRAMO'!J54*20%)+((45125*($B54/44)))),0)</f>
        <v>1720</v>
      </c>
      <c r="K54" s="9">
        <f>ROUNDDOWN((('ASIG POR TRAMO'!K54*20%)+((45125*($B54/44)))),0)</f>
        <v>1819</v>
      </c>
      <c r="L54" s="9">
        <f>ROUNDDOWN((('ASIG POR TRAMO'!L54*20%)+((45125*($B54/44)))),0)</f>
        <v>1918</v>
      </c>
      <c r="M54" s="9">
        <f>ROUNDDOWN((('ASIG POR TRAMO'!M54*20%)+((45125*($B54/44)))),0)</f>
        <v>2017</v>
      </c>
      <c r="N54" s="9">
        <f>ROUNDDOWN((('ASIG POR TRAMO'!N54*20%)+((45125*($B54/44)))),0)</f>
        <v>2116</v>
      </c>
      <c r="O54" s="9">
        <f>ROUNDDOWN((('ASIG POR TRAMO'!O54*20%)+((45125*($B54/44)))),0)</f>
        <v>2215</v>
      </c>
      <c r="P54" s="9">
        <f>ROUNDDOWN((('ASIG POR TRAMO'!P54*20%)+((45125*($B54/44)))),0)</f>
        <v>2314</v>
      </c>
      <c r="Q54" s="9">
        <f>ROUNDDOWN((('ASIG POR TRAMO'!Q54*20%)+((45125*($B54/44)))),0)</f>
        <v>2413</v>
      </c>
      <c r="R54" s="9">
        <f>ROUNDDOWN((('ASIG POR TRAMO'!R54*20%)+((45125*($B54/44)))),0)</f>
        <v>2512</v>
      </c>
    </row>
    <row r="55" spans="1:18" ht="17.45" customHeight="1" thickBot="1" x14ac:dyDescent="0.3">
      <c r="A55" s="11" t="s">
        <v>7</v>
      </c>
      <c r="B55" s="13">
        <v>2</v>
      </c>
      <c r="C55" s="14">
        <f>'RMN-BRP'!E4</f>
        <v>28486.799999999999</v>
      </c>
      <c r="D55" s="9">
        <f>ROUNDDOWN((('ASIG POR TRAMO'!D55*20%)+((45125*($B55/44)))),0)</f>
        <v>2251</v>
      </c>
      <c r="E55" s="9">
        <f>ROUNDDOWN((('ASIG POR TRAMO'!E55*20%)+((45125*($B55/44)))),0)</f>
        <v>2449</v>
      </c>
      <c r="F55" s="9">
        <f>ROUNDDOWN((('ASIG POR TRAMO'!F55*20%)+((45125*($B55/44)))),0)</f>
        <v>2648</v>
      </c>
      <c r="G55" s="9">
        <f>ROUNDDOWN((('ASIG POR TRAMO'!G55*20%)+((45125*($B55/44)))),0)</f>
        <v>2846</v>
      </c>
      <c r="H55" s="9">
        <f>ROUNDDOWN((('ASIG POR TRAMO'!H55*20%)+((45125*($B55/44)))),0)</f>
        <v>3044</v>
      </c>
      <c r="I55" s="9">
        <f>ROUNDDOWN((('ASIG POR TRAMO'!I55*20%)+((45125*($B55/44)))),0)</f>
        <v>3242</v>
      </c>
      <c r="J55" s="9">
        <f>ROUNDDOWN((('ASIG POR TRAMO'!J55*20%)+((45125*($B55/44)))),0)</f>
        <v>3440</v>
      </c>
      <c r="K55" s="9">
        <f>ROUNDDOWN((('ASIG POR TRAMO'!K55*20%)+((45125*($B55/44)))),0)</f>
        <v>3638</v>
      </c>
      <c r="L55" s="9">
        <f>ROUNDDOWN((('ASIG POR TRAMO'!L55*20%)+((45125*($B55/44)))),0)</f>
        <v>3836</v>
      </c>
      <c r="M55" s="9">
        <f>ROUNDDOWN((('ASIG POR TRAMO'!M55*20%)+((45125*($B55/44)))),0)</f>
        <v>4034</v>
      </c>
      <c r="N55" s="9">
        <f>ROUNDDOWN((('ASIG POR TRAMO'!N55*20%)+((45125*($B55/44)))),0)</f>
        <v>4232</v>
      </c>
      <c r="O55" s="9">
        <f>ROUNDDOWN((('ASIG POR TRAMO'!O55*20%)+((45125*($B55/44)))),0)</f>
        <v>4430</v>
      </c>
      <c r="P55" s="9">
        <f>ROUNDDOWN((('ASIG POR TRAMO'!P55*20%)+((45125*($B55/44)))),0)</f>
        <v>4629</v>
      </c>
      <c r="Q55" s="9">
        <f>ROUNDDOWN((('ASIG POR TRAMO'!Q55*20%)+((45125*($B55/44)))),0)</f>
        <v>4827</v>
      </c>
      <c r="R55" s="9">
        <f>ROUNDDOWN((('ASIG POR TRAMO'!R55*20%)+((45125*($B55/44)))),0)</f>
        <v>5025</v>
      </c>
    </row>
    <row r="56" spans="1:18" ht="17.45" customHeight="1" thickBot="1" x14ac:dyDescent="0.3">
      <c r="A56" s="11" t="s">
        <v>7</v>
      </c>
      <c r="B56" s="13">
        <v>3</v>
      </c>
      <c r="C56" s="14">
        <f>'RMN-BRP'!E5</f>
        <v>42730.2</v>
      </c>
      <c r="D56" s="9">
        <f>ROUNDDOWN((('ASIG POR TRAMO'!D56*20%)+((45125*($B56/44)))),0)</f>
        <v>3377</v>
      </c>
      <c r="E56" s="9">
        <f>ROUNDDOWN((('ASIG POR TRAMO'!E56*20%)+((45125*($B56/44)))),0)</f>
        <v>3675</v>
      </c>
      <c r="F56" s="9">
        <f>ROUNDDOWN((('ASIG POR TRAMO'!F56*20%)+((45125*($B56/44)))),0)</f>
        <v>3972</v>
      </c>
      <c r="G56" s="9">
        <f>ROUNDDOWN((('ASIG POR TRAMO'!G56*20%)+((45125*($B56/44)))),0)</f>
        <v>4269</v>
      </c>
      <c r="H56" s="9">
        <f>ROUNDDOWN((('ASIG POR TRAMO'!H56*20%)+((45125*($B56/44)))),0)</f>
        <v>4566</v>
      </c>
      <c r="I56" s="9">
        <f>ROUNDDOWN((('ASIG POR TRAMO'!I56*20%)+((45125*($B56/44)))),0)</f>
        <v>4863</v>
      </c>
      <c r="J56" s="9">
        <f>ROUNDDOWN((('ASIG POR TRAMO'!J56*20%)+((45125*($B56/44)))),0)</f>
        <v>5160</v>
      </c>
      <c r="K56" s="9">
        <f>ROUNDDOWN((('ASIG POR TRAMO'!K56*20%)+((45125*($B56/44)))),0)</f>
        <v>5457</v>
      </c>
      <c r="L56" s="9">
        <f>ROUNDDOWN((('ASIG POR TRAMO'!L56*20%)+((45125*($B56/44)))),0)</f>
        <v>5755</v>
      </c>
      <c r="M56" s="9">
        <f>ROUNDDOWN((('ASIG POR TRAMO'!M56*20%)+((45125*($B56/44)))),0)</f>
        <v>6052</v>
      </c>
      <c r="N56" s="9">
        <f>ROUNDDOWN((('ASIG POR TRAMO'!N56*20%)+((45125*($B56/44)))),0)</f>
        <v>6349</v>
      </c>
      <c r="O56" s="9">
        <f>ROUNDDOWN((('ASIG POR TRAMO'!O56*20%)+((45125*($B56/44)))),0)</f>
        <v>6646</v>
      </c>
      <c r="P56" s="9">
        <f>ROUNDDOWN((('ASIG POR TRAMO'!P56*20%)+((45125*($B56/44)))),0)</f>
        <v>6943</v>
      </c>
      <c r="Q56" s="9">
        <f>ROUNDDOWN((('ASIG POR TRAMO'!Q56*20%)+((45125*($B56/44)))),0)</f>
        <v>7241</v>
      </c>
      <c r="R56" s="9">
        <f>ROUNDDOWN((('ASIG POR TRAMO'!R56*20%)+((45125*($B56/44)))),0)</f>
        <v>7538</v>
      </c>
    </row>
    <row r="57" spans="1:18" ht="17.45" customHeight="1" thickBot="1" x14ac:dyDescent="0.3">
      <c r="A57" s="11" t="s">
        <v>7</v>
      </c>
      <c r="B57" s="13">
        <v>4</v>
      </c>
      <c r="C57" s="14">
        <f>'RMN-BRP'!E6</f>
        <v>56973.599999999999</v>
      </c>
      <c r="D57" s="9">
        <f>ROUNDDOWN((('ASIG POR TRAMO'!D57*20%)+((45125*($B57/44)))),0)</f>
        <v>4503</v>
      </c>
      <c r="E57" s="9">
        <f>ROUNDDOWN((('ASIG POR TRAMO'!E57*20%)+((45125*($B57/44)))),0)</f>
        <v>4900</v>
      </c>
      <c r="F57" s="9">
        <f>ROUNDDOWN((('ASIG POR TRAMO'!F57*20%)+((45125*($B57/44)))),0)</f>
        <v>5296</v>
      </c>
      <c r="G57" s="9">
        <f>ROUNDDOWN((('ASIG POR TRAMO'!G57*20%)+((45125*($B57/44)))),0)</f>
        <v>5692</v>
      </c>
      <c r="H57" s="9">
        <f>ROUNDDOWN((('ASIG POR TRAMO'!H57*20%)+((45125*($B57/44)))),0)</f>
        <v>6088</v>
      </c>
      <c r="I57" s="9">
        <f>ROUNDDOWN((('ASIG POR TRAMO'!I57*20%)+((45125*($B57/44)))),0)</f>
        <v>6484</v>
      </c>
      <c r="J57" s="9">
        <f>ROUNDDOWN((('ASIG POR TRAMO'!J57*20%)+((45125*($B57/44)))),0)</f>
        <v>6881</v>
      </c>
      <c r="K57" s="9">
        <f>ROUNDDOWN((('ASIG POR TRAMO'!K57*20%)+((45125*($B57/44)))),0)</f>
        <v>7277</v>
      </c>
      <c r="L57" s="9">
        <f>ROUNDDOWN((('ASIG POR TRAMO'!L57*20%)+((45125*($B57/44)))),0)</f>
        <v>7673</v>
      </c>
      <c r="M57" s="9">
        <f>ROUNDDOWN((('ASIG POR TRAMO'!M57*20%)+((45125*($B57/44)))),0)</f>
        <v>8069</v>
      </c>
      <c r="N57" s="9">
        <f>ROUNDDOWN((('ASIG POR TRAMO'!N57*20%)+((45125*($B57/44)))),0)</f>
        <v>8466</v>
      </c>
      <c r="O57" s="9">
        <f>ROUNDDOWN((('ASIG POR TRAMO'!O57*20%)+((45125*($B57/44)))),0)</f>
        <v>8862</v>
      </c>
      <c r="P57" s="9">
        <f>ROUNDDOWN((('ASIG POR TRAMO'!P57*20%)+((45125*($B57/44)))),0)</f>
        <v>9258</v>
      </c>
      <c r="Q57" s="9">
        <f>ROUNDDOWN((('ASIG POR TRAMO'!Q57*20%)+((45125*($B57/44)))),0)</f>
        <v>9654</v>
      </c>
      <c r="R57" s="9">
        <f>ROUNDDOWN((('ASIG POR TRAMO'!R57*20%)+((45125*($B57/44)))),0)</f>
        <v>10050</v>
      </c>
    </row>
    <row r="58" spans="1:18" ht="17.45" customHeight="1" thickBot="1" x14ac:dyDescent="0.3">
      <c r="A58" s="11" t="s">
        <v>7</v>
      </c>
      <c r="B58" s="13">
        <v>5</v>
      </c>
      <c r="C58" s="14">
        <f>'RMN-BRP'!E7</f>
        <v>71217</v>
      </c>
      <c r="D58" s="9">
        <f>ROUNDDOWN((('ASIG POR TRAMO'!D58*20%)+((45125*($B58/44)))),0)</f>
        <v>5630</v>
      </c>
      <c r="E58" s="9">
        <f>ROUNDDOWN((('ASIG POR TRAMO'!E58*20%)+((45125*($B58/44)))),0)</f>
        <v>6125</v>
      </c>
      <c r="F58" s="9">
        <f>ROUNDDOWN((('ASIG POR TRAMO'!F58*20%)+((45125*($B58/44)))),0)</f>
        <v>6620</v>
      </c>
      <c r="G58" s="9">
        <f>ROUNDDOWN((('ASIG POR TRAMO'!G58*20%)+((45125*($B58/44)))),0)</f>
        <v>7115</v>
      </c>
      <c r="H58" s="9">
        <f>ROUNDDOWN((('ASIG POR TRAMO'!H58*20%)+((45125*($B58/44)))),0)</f>
        <v>7611</v>
      </c>
      <c r="I58" s="9">
        <f>ROUNDDOWN((('ASIG POR TRAMO'!I58*20%)+((45125*($B58/44)))),0)</f>
        <v>8106</v>
      </c>
      <c r="J58" s="9">
        <f>ROUNDDOWN((('ASIG POR TRAMO'!J58*20%)+((45125*($B58/44)))),0)</f>
        <v>8601</v>
      </c>
      <c r="K58" s="9">
        <f>ROUNDDOWN((('ASIG POR TRAMO'!K58*20%)+((45125*($B58/44)))),0)</f>
        <v>9096</v>
      </c>
      <c r="L58" s="9">
        <f>ROUNDDOWN((('ASIG POR TRAMO'!L58*20%)+((45125*($B58/44)))),0)</f>
        <v>9592</v>
      </c>
      <c r="M58" s="9">
        <f>ROUNDDOWN((('ASIG POR TRAMO'!M58*20%)+((45125*($B58/44)))),0)</f>
        <v>10087</v>
      </c>
      <c r="N58" s="9">
        <f>ROUNDDOWN((('ASIG POR TRAMO'!N58*20%)+((45125*($B58/44)))),0)</f>
        <v>10582</v>
      </c>
      <c r="O58" s="9">
        <f>ROUNDDOWN((('ASIG POR TRAMO'!O58*20%)+((45125*($B58/44)))),0)</f>
        <v>11077</v>
      </c>
      <c r="P58" s="9">
        <f>ROUNDDOWN((('ASIG POR TRAMO'!P58*20%)+((45125*($B58/44)))),0)</f>
        <v>11573</v>
      </c>
      <c r="Q58" s="9">
        <f>ROUNDDOWN((('ASIG POR TRAMO'!Q58*20%)+((45125*($B58/44)))),0)</f>
        <v>12068</v>
      </c>
      <c r="R58" s="9">
        <f>ROUNDDOWN((('ASIG POR TRAMO'!R58*20%)+((45125*($B58/44)))),0)</f>
        <v>12563</v>
      </c>
    </row>
    <row r="59" spans="1:18" ht="17.45" customHeight="1" thickBot="1" x14ac:dyDescent="0.3">
      <c r="A59" s="11" t="s">
        <v>7</v>
      </c>
      <c r="B59" s="13">
        <v>6</v>
      </c>
      <c r="C59" s="14">
        <f>'RMN-BRP'!E8</f>
        <v>85460.4</v>
      </c>
      <c r="D59" s="9">
        <f>ROUNDDOWN((('ASIG POR TRAMO'!D59*20%)+((45125*($B59/44)))),0)</f>
        <v>6756</v>
      </c>
      <c r="E59" s="9">
        <f>ROUNDDOWN((('ASIG POR TRAMO'!E59*20%)+((45125*($B59/44)))),0)</f>
        <v>7350</v>
      </c>
      <c r="F59" s="9">
        <f>ROUNDDOWN((('ASIG POR TRAMO'!F59*20%)+((45125*($B59/44)))),0)</f>
        <v>7944</v>
      </c>
      <c r="G59" s="9">
        <f>ROUNDDOWN((('ASIG POR TRAMO'!G59*20%)+((45125*($B59/44)))),0)</f>
        <v>8539</v>
      </c>
      <c r="H59" s="9">
        <f>ROUNDDOWN((('ASIG POR TRAMO'!H59*20%)+((45125*($B59/44)))),0)</f>
        <v>9133</v>
      </c>
      <c r="I59" s="9">
        <f>ROUNDDOWN((('ASIG POR TRAMO'!I59*20%)+((45125*($B59/44)))),0)</f>
        <v>9727</v>
      </c>
      <c r="J59" s="9">
        <f>ROUNDDOWN((('ASIG POR TRAMO'!J59*20%)+((45125*($B59/44)))),0)</f>
        <v>10322</v>
      </c>
      <c r="K59" s="9">
        <f>ROUNDDOWN((('ASIG POR TRAMO'!K59*20%)+((45125*($B59/44)))),0)</f>
        <v>10916</v>
      </c>
      <c r="L59" s="9">
        <f>ROUNDDOWN((('ASIG POR TRAMO'!L59*20%)+((45125*($B59/44)))),0)</f>
        <v>11510</v>
      </c>
      <c r="M59" s="9">
        <f>ROUNDDOWN((('ASIG POR TRAMO'!M59*20%)+((45125*($B59/44)))),0)</f>
        <v>12105</v>
      </c>
      <c r="N59" s="9">
        <f>ROUNDDOWN((('ASIG POR TRAMO'!N59*20%)+((45125*($B59/44)))),0)</f>
        <v>12699</v>
      </c>
      <c r="O59" s="9">
        <f>ROUNDDOWN((('ASIG POR TRAMO'!O59*20%)+((45125*($B59/44)))),0)</f>
        <v>13293</v>
      </c>
      <c r="P59" s="9">
        <f>ROUNDDOWN((('ASIG POR TRAMO'!P59*20%)+((45125*($B59/44)))),0)</f>
        <v>13887</v>
      </c>
      <c r="Q59" s="9">
        <f>ROUNDDOWN((('ASIG POR TRAMO'!Q59*20%)+((45125*($B59/44)))),0)</f>
        <v>14482</v>
      </c>
      <c r="R59" s="9">
        <f>ROUNDDOWN((('ASIG POR TRAMO'!R59*20%)+((45125*($B59/44)))),0)</f>
        <v>15076</v>
      </c>
    </row>
    <row r="60" spans="1:18" ht="17.45" customHeight="1" thickBot="1" x14ac:dyDescent="0.3">
      <c r="A60" s="11" t="s">
        <v>7</v>
      </c>
      <c r="B60" s="13">
        <v>7</v>
      </c>
      <c r="C60" s="14">
        <f>'RMN-BRP'!E9</f>
        <v>99703.8</v>
      </c>
      <c r="D60" s="9">
        <f>ROUNDDOWN((('ASIG POR TRAMO'!D60*20%)+((45125*($B60/44)))),0)</f>
        <v>7881</v>
      </c>
      <c r="E60" s="9">
        <f>ROUNDDOWN((('ASIG POR TRAMO'!E60*20%)+((45125*($B60/44)))),0)</f>
        <v>8575</v>
      </c>
      <c r="F60" s="9">
        <f>ROUNDDOWN((('ASIG POR TRAMO'!F60*20%)+((45125*($B60/44)))),0)</f>
        <v>9268</v>
      </c>
      <c r="G60" s="9">
        <f>ROUNDDOWN((('ASIG POR TRAMO'!G60*20%)+((45125*($B60/44)))),0)</f>
        <v>9962</v>
      </c>
      <c r="H60" s="9">
        <f>ROUNDDOWN((('ASIG POR TRAMO'!H60*20%)+((45125*($B60/44)))),0)</f>
        <v>10655</v>
      </c>
      <c r="I60" s="9">
        <f>ROUNDDOWN((('ASIG POR TRAMO'!I60*20%)+((45125*($B60/44)))),0)</f>
        <v>11348</v>
      </c>
      <c r="J60" s="9">
        <f>ROUNDDOWN((('ASIG POR TRAMO'!J60*20%)+((45125*($B60/44)))),0)</f>
        <v>12042</v>
      </c>
      <c r="K60" s="9">
        <f>ROUNDDOWN((('ASIG POR TRAMO'!K60*20%)+((45125*($B60/44)))),0)</f>
        <v>12735</v>
      </c>
      <c r="L60" s="9">
        <f>ROUNDDOWN((('ASIG POR TRAMO'!L60*20%)+((45125*($B60/44)))),0)</f>
        <v>13429</v>
      </c>
      <c r="M60" s="9">
        <f>ROUNDDOWN((('ASIG POR TRAMO'!M60*20%)+((45125*($B60/44)))),0)</f>
        <v>14122</v>
      </c>
      <c r="N60" s="9">
        <f>ROUNDDOWN((('ASIG POR TRAMO'!N60*20%)+((45125*($B60/44)))),0)</f>
        <v>14815</v>
      </c>
      <c r="O60" s="9">
        <f>ROUNDDOWN((('ASIG POR TRAMO'!O60*20%)+((45125*($B60/44)))),0)</f>
        <v>15509</v>
      </c>
      <c r="P60" s="9">
        <f>ROUNDDOWN((('ASIG POR TRAMO'!P60*20%)+((45125*($B60/44)))),0)</f>
        <v>16202</v>
      </c>
      <c r="Q60" s="9">
        <f>ROUNDDOWN((('ASIG POR TRAMO'!Q60*20%)+((45125*($B60/44)))),0)</f>
        <v>16895</v>
      </c>
      <c r="R60" s="9">
        <f>ROUNDDOWN((('ASIG POR TRAMO'!R60*20%)+((45125*($B60/44)))),0)</f>
        <v>17589</v>
      </c>
    </row>
    <row r="61" spans="1:18" ht="17.45" customHeight="1" thickBot="1" x14ac:dyDescent="0.3">
      <c r="A61" s="11" t="s">
        <v>7</v>
      </c>
      <c r="B61" s="13">
        <v>8</v>
      </c>
      <c r="C61" s="14">
        <f>'RMN-BRP'!E10</f>
        <v>113947.2</v>
      </c>
      <c r="D61" s="9">
        <f>ROUNDDOWN((('ASIG POR TRAMO'!D61*20%)+((45125*($B61/44)))),0)</f>
        <v>9008</v>
      </c>
      <c r="E61" s="9">
        <f>ROUNDDOWN((('ASIG POR TRAMO'!E61*20%)+((45125*($B61/44)))),0)</f>
        <v>9800</v>
      </c>
      <c r="F61" s="9">
        <f>ROUNDDOWN((('ASIG POR TRAMO'!F61*20%)+((45125*($B61/44)))),0)</f>
        <v>10592</v>
      </c>
      <c r="G61" s="9">
        <f>ROUNDDOWN((('ASIG POR TRAMO'!G61*20%)+((45125*($B61/44)))),0)</f>
        <v>11385</v>
      </c>
      <c r="H61" s="9">
        <f>ROUNDDOWN((('ASIG POR TRAMO'!H61*20%)+((45125*($B61/44)))),0)</f>
        <v>12177</v>
      </c>
      <c r="I61" s="9">
        <f>ROUNDDOWN((('ASIG POR TRAMO'!I61*20%)+((45125*($B61/44)))),0)</f>
        <v>12970</v>
      </c>
      <c r="J61" s="9">
        <f>ROUNDDOWN((('ASIG POR TRAMO'!J61*20%)+((45125*($B61/44)))),0)</f>
        <v>13762</v>
      </c>
      <c r="K61" s="9">
        <f>ROUNDDOWN((('ASIG POR TRAMO'!K61*20%)+((45125*($B61/44)))),0)</f>
        <v>14555</v>
      </c>
      <c r="L61" s="9">
        <f>ROUNDDOWN((('ASIG POR TRAMO'!L61*20%)+((45125*($B61/44)))),0)</f>
        <v>15347</v>
      </c>
      <c r="M61" s="9">
        <f>ROUNDDOWN((('ASIG POR TRAMO'!M61*20%)+((45125*($B61/44)))),0)</f>
        <v>16139</v>
      </c>
      <c r="N61" s="9">
        <f>ROUNDDOWN((('ASIG POR TRAMO'!N61*20%)+((45125*($B61/44)))),0)</f>
        <v>16932</v>
      </c>
      <c r="O61" s="9">
        <f>ROUNDDOWN((('ASIG POR TRAMO'!O61*20%)+((45125*($B61/44)))),0)</f>
        <v>17724</v>
      </c>
      <c r="P61" s="9">
        <f>ROUNDDOWN((('ASIG POR TRAMO'!P61*20%)+((45125*($B61/44)))),0)</f>
        <v>18517</v>
      </c>
      <c r="Q61" s="9">
        <f>ROUNDDOWN((('ASIG POR TRAMO'!Q61*20%)+((45125*($B61/44)))),0)</f>
        <v>19309</v>
      </c>
      <c r="R61" s="9">
        <f>ROUNDDOWN((('ASIG POR TRAMO'!R61*20%)+((45125*($B61/44)))),0)</f>
        <v>20101</v>
      </c>
    </row>
    <row r="62" spans="1:18" ht="17.45" customHeight="1" thickBot="1" x14ac:dyDescent="0.3">
      <c r="A62" s="11" t="s">
        <v>7</v>
      </c>
      <c r="B62" s="13">
        <v>9</v>
      </c>
      <c r="C62" s="14">
        <f>'RMN-BRP'!E11</f>
        <v>128190.59999999999</v>
      </c>
      <c r="D62" s="9">
        <f>ROUNDDOWN((('ASIG POR TRAMO'!D62*20%)+((45125*($B62/44)))),0)</f>
        <v>10134</v>
      </c>
      <c r="E62" s="9">
        <f>ROUNDDOWN((('ASIG POR TRAMO'!E62*20%)+((45125*($B62/44)))),0)</f>
        <v>11025</v>
      </c>
      <c r="F62" s="9">
        <f>ROUNDDOWN((('ASIG POR TRAMO'!F62*20%)+((45125*($B62/44)))),0)</f>
        <v>11917</v>
      </c>
      <c r="G62" s="9">
        <f>ROUNDDOWN((('ASIG POR TRAMO'!G62*20%)+((45125*($B62/44)))),0)</f>
        <v>12808</v>
      </c>
      <c r="H62" s="9">
        <f>ROUNDDOWN((('ASIG POR TRAMO'!H62*20%)+((45125*($B62/44)))),0)</f>
        <v>13700</v>
      </c>
      <c r="I62" s="9">
        <f>ROUNDDOWN((('ASIG POR TRAMO'!I62*20%)+((45125*($B62/44)))),0)</f>
        <v>14591</v>
      </c>
      <c r="J62" s="9">
        <f>ROUNDDOWN((('ASIG POR TRAMO'!J62*20%)+((45125*($B62/44)))),0)</f>
        <v>15483</v>
      </c>
      <c r="K62" s="9">
        <f>ROUNDDOWN((('ASIG POR TRAMO'!K62*20%)+((45125*($B62/44)))),0)</f>
        <v>16374</v>
      </c>
      <c r="L62" s="9">
        <f>ROUNDDOWN((('ASIG POR TRAMO'!L62*20%)+((45125*($B62/44)))),0)</f>
        <v>17265</v>
      </c>
      <c r="M62" s="9">
        <f>ROUNDDOWN((('ASIG POR TRAMO'!M62*20%)+((45125*($B62/44)))),0)</f>
        <v>18157</v>
      </c>
      <c r="N62" s="9">
        <f>ROUNDDOWN((('ASIG POR TRAMO'!N62*20%)+((45125*($B62/44)))),0)</f>
        <v>19048</v>
      </c>
      <c r="O62" s="9">
        <f>ROUNDDOWN((('ASIG POR TRAMO'!O62*20%)+((45125*($B62/44)))),0)</f>
        <v>19940</v>
      </c>
      <c r="P62" s="9">
        <f>ROUNDDOWN((('ASIG POR TRAMO'!P62*20%)+((45125*($B62/44)))),0)</f>
        <v>20831</v>
      </c>
      <c r="Q62" s="9">
        <f>ROUNDDOWN((('ASIG POR TRAMO'!Q62*20%)+((45125*($B62/44)))),0)</f>
        <v>21723</v>
      </c>
      <c r="R62" s="9">
        <f>ROUNDDOWN((('ASIG POR TRAMO'!R62*20%)+((45125*($B62/44)))),0)</f>
        <v>22614</v>
      </c>
    </row>
    <row r="63" spans="1:18" ht="17.45" customHeight="1" thickBot="1" x14ac:dyDescent="0.3">
      <c r="A63" s="11" t="s">
        <v>7</v>
      </c>
      <c r="B63" s="13">
        <v>10</v>
      </c>
      <c r="C63" s="14">
        <f>'RMN-BRP'!E12</f>
        <v>142434</v>
      </c>
      <c r="D63" s="9">
        <f>ROUNDDOWN((('ASIG POR TRAMO'!D63*20%)+((45125*($B63/44)))),0)</f>
        <v>11260</v>
      </c>
      <c r="E63" s="9">
        <f>ROUNDDOWN((('ASIG POR TRAMO'!E63*20%)+((45125*($B63/44)))),0)</f>
        <v>12250</v>
      </c>
      <c r="F63" s="9">
        <f>ROUNDDOWN((('ASIG POR TRAMO'!F63*20%)+((45125*($B63/44)))),0)</f>
        <v>13241</v>
      </c>
      <c r="G63" s="9">
        <f>ROUNDDOWN((('ASIG POR TRAMO'!G63*20%)+((45125*($B63/44)))),0)</f>
        <v>14231</v>
      </c>
      <c r="H63" s="9">
        <f>ROUNDDOWN((('ASIG POR TRAMO'!H63*20%)+((45125*($B63/44)))),0)</f>
        <v>15222</v>
      </c>
      <c r="I63" s="9">
        <f>ROUNDDOWN((('ASIG POR TRAMO'!I63*20%)+((45125*($B63/44)))),0)</f>
        <v>16212</v>
      </c>
      <c r="J63" s="9">
        <f>ROUNDDOWN((('ASIG POR TRAMO'!J63*20%)+((45125*($B63/44)))),0)</f>
        <v>17203</v>
      </c>
      <c r="K63" s="9">
        <f>ROUNDDOWN((('ASIG POR TRAMO'!K63*20%)+((45125*($B63/44)))),0)</f>
        <v>18193</v>
      </c>
      <c r="L63" s="9">
        <f>ROUNDDOWN((('ASIG POR TRAMO'!L63*20%)+((45125*($B63/44)))),0)</f>
        <v>19184</v>
      </c>
      <c r="M63" s="9">
        <f>ROUNDDOWN((('ASIG POR TRAMO'!M63*20%)+((45125*($B63/44)))),0)</f>
        <v>20174</v>
      </c>
      <c r="N63" s="9">
        <f>ROUNDDOWN((('ASIG POR TRAMO'!N63*20%)+((45125*($B63/44)))),0)</f>
        <v>21165</v>
      </c>
      <c r="O63" s="9">
        <f>ROUNDDOWN((('ASIG POR TRAMO'!O63*20%)+((45125*($B63/44)))),0)</f>
        <v>22155</v>
      </c>
      <c r="P63" s="9">
        <f>ROUNDDOWN((('ASIG POR TRAMO'!P63*20%)+((45125*($B63/44)))),0)</f>
        <v>23146</v>
      </c>
      <c r="Q63" s="9">
        <f>ROUNDDOWN((('ASIG POR TRAMO'!Q63*20%)+((45125*($B63/44)))),0)</f>
        <v>24136</v>
      </c>
      <c r="R63" s="9">
        <f>ROUNDDOWN((('ASIG POR TRAMO'!R63*20%)+((45125*($B63/44)))),0)</f>
        <v>25127</v>
      </c>
    </row>
    <row r="64" spans="1:18" ht="17.45" customHeight="1" thickBot="1" x14ac:dyDescent="0.3">
      <c r="A64" s="11" t="s">
        <v>7</v>
      </c>
      <c r="B64" s="13">
        <v>11</v>
      </c>
      <c r="C64" s="14">
        <f>'RMN-BRP'!E13</f>
        <v>156677.4</v>
      </c>
      <c r="D64" s="9">
        <f>ROUNDDOWN((('ASIG POR TRAMO'!D64*20%)+((45125*($B64/44)))),0)</f>
        <v>12386</v>
      </c>
      <c r="E64" s="9">
        <f>ROUNDDOWN((('ASIG POR TRAMO'!E64*20%)+((45125*($B64/44)))),0)</f>
        <v>13476</v>
      </c>
      <c r="F64" s="9">
        <f>ROUNDDOWN((('ASIG POR TRAMO'!F64*20%)+((45125*($B64/44)))),0)</f>
        <v>14565</v>
      </c>
      <c r="G64" s="9">
        <f>ROUNDDOWN((('ASIG POR TRAMO'!G64*20%)+((45125*($B64/44)))),0)</f>
        <v>15655</v>
      </c>
      <c r="H64" s="9">
        <f>ROUNDDOWN((('ASIG POR TRAMO'!H64*20%)+((45125*($B64/44)))),0)</f>
        <v>16744</v>
      </c>
      <c r="I64" s="9">
        <f>ROUNDDOWN((('ASIG POR TRAMO'!I64*20%)+((45125*($B64/44)))),0)</f>
        <v>17834</v>
      </c>
      <c r="J64" s="9">
        <f>ROUNDDOWN((('ASIG POR TRAMO'!J64*20%)+((45125*($B64/44)))),0)</f>
        <v>18923</v>
      </c>
      <c r="K64" s="9">
        <f>ROUNDDOWN((('ASIG POR TRAMO'!K64*20%)+((45125*($B64/44)))),0)</f>
        <v>20013</v>
      </c>
      <c r="L64" s="9">
        <f>ROUNDDOWN((('ASIG POR TRAMO'!L64*20%)+((45125*($B64/44)))),0)</f>
        <v>21102</v>
      </c>
      <c r="M64" s="9">
        <f>ROUNDDOWN((('ASIG POR TRAMO'!M64*20%)+((45125*($B64/44)))),0)</f>
        <v>22192</v>
      </c>
      <c r="N64" s="9">
        <f>ROUNDDOWN((('ASIG POR TRAMO'!N64*20%)+((45125*($B64/44)))),0)</f>
        <v>23282</v>
      </c>
      <c r="O64" s="9">
        <f>ROUNDDOWN((('ASIG POR TRAMO'!O64*20%)+((45125*($B64/44)))),0)</f>
        <v>24371</v>
      </c>
      <c r="P64" s="9">
        <f>ROUNDDOWN((('ASIG POR TRAMO'!P64*20%)+((45125*($B64/44)))),0)</f>
        <v>25461</v>
      </c>
      <c r="Q64" s="9">
        <f>ROUNDDOWN((('ASIG POR TRAMO'!Q64*20%)+((45125*($B64/44)))),0)</f>
        <v>26550</v>
      </c>
      <c r="R64" s="9">
        <f>ROUNDDOWN((('ASIG POR TRAMO'!R64*20%)+((45125*($B64/44)))),0)</f>
        <v>27640</v>
      </c>
    </row>
    <row r="65" spans="1:18" ht="17.45" customHeight="1" thickBot="1" x14ac:dyDescent="0.3">
      <c r="A65" s="11" t="s">
        <v>7</v>
      </c>
      <c r="B65" s="13">
        <v>12</v>
      </c>
      <c r="C65" s="14">
        <f>'RMN-BRP'!E14</f>
        <v>170920.8</v>
      </c>
      <c r="D65" s="9">
        <f>ROUNDDOWN((('ASIG POR TRAMO'!D65*20%)+((45125*($B65/44)))),0)</f>
        <v>13512</v>
      </c>
      <c r="E65" s="9">
        <f>ROUNDDOWN((('ASIG POR TRAMO'!E65*20%)+((45125*($B65/44)))),0)</f>
        <v>14700</v>
      </c>
      <c r="F65" s="9">
        <f>ROUNDDOWN((('ASIG POR TRAMO'!F65*20%)+((45125*($B65/44)))),0)</f>
        <v>15889</v>
      </c>
      <c r="G65" s="9">
        <f>ROUNDDOWN((('ASIG POR TRAMO'!G65*20%)+((45125*($B65/44)))),0)</f>
        <v>17078</v>
      </c>
      <c r="H65" s="9">
        <f>ROUNDDOWN((('ASIG POR TRAMO'!H65*20%)+((45125*($B65/44)))),0)</f>
        <v>18266</v>
      </c>
      <c r="I65" s="9">
        <f>ROUNDDOWN((('ASIG POR TRAMO'!I65*20%)+((45125*($B65/44)))),0)</f>
        <v>19455</v>
      </c>
      <c r="J65" s="9">
        <f>ROUNDDOWN((('ASIG POR TRAMO'!J65*20%)+((45125*($B65/44)))),0)</f>
        <v>20644</v>
      </c>
      <c r="K65" s="9">
        <f>ROUNDDOWN((('ASIG POR TRAMO'!K65*20%)+((45125*($B65/44)))),0)</f>
        <v>21832</v>
      </c>
      <c r="L65" s="9">
        <f>ROUNDDOWN((('ASIG POR TRAMO'!L65*20%)+((45125*($B65/44)))),0)</f>
        <v>23021</v>
      </c>
      <c r="M65" s="9">
        <f>ROUNDDOWN((('ASIG POR TRAMO'!M65*20%)+((45125*($B65/44)))),0)</f>
        <v>24210</v>
      </c>
      <c r="N65" s="9">
        <f>ROUNDDOWN((('ASIG POR TRAMO'!N65*20%)+((45125*($B65/44)))),0)</f>
        <v>25398</v>
      </c>
      <c r="O65" s="9">
        <f>ROUNDDOWN((('ASIG POR TRAMO'!O65*20%)+((45125*($B65/44)))),0)</f>
        <v>26587</v>
      </c>
      <c r="P65" s="9">
        <f>ROUNDDOWN((('ASIG POR TRAMO'!P65*20%)+((45125*($B65/44)))),0)</f>
        <v>27776</v>
      </c>
      <c r="Q65" s="9">
        <f>ROUNDDOWN((('ASIG POR TRAMO'!Q65*20%)+((45125*($B65/44)))),0)</f>
        <v>28964</v>
      </c>
      <c r="R65" s="9">
        <f>ROUNDDOWN((('ASIG POR TRAMO'!R65*20%)+((45125*($B65/44)))),0)</f>
        <v>30153</v>
      </c>
    </row>
    <row r="66" spans="1:18" ht="17.45" customHeight="1" thickBot="1" x14ac:dyDescent="0.3">
      <c r="A66" s="11" t="s">
        <v>7</v>
      </c>
      <c r="B66" s="13">
        <v>13</v>
      </c>
      <c r="C66" s="14">
        <f>'RMN-BRP'!E15</f>
        <v>185164.19999999998</v>
      </c>
      <c r="D66" s="9">
        <f>ROUNDDOWN((('ASIG POR TRAMO'!D66*20%)+((45125*($B66/44)))),0)</f>
        <v>14638</v>
      </c>
      <c r="E66" s="9">
        <f>ROUNDDOWN((('ASIG POR TRAMO'!E66*20%)+((45125*($B66/44)))),0)</f>
        <v>15925</v>
      </c>
      <c r="F66" s="9">
        <f>ROUNDDOWN((('ASIG POR TRAMO'!F66*20%)+((45125*($B66/44)))),0)</f>
        <v>17213</v>
      </c>
      <c r="G66" s="9">
        <f>ROUNDDOWN((('ASIG POR TRAMO'!G66*20%)+((45125*($B66/44)))),0)</f>
        <v>18501</v>
      </c>
      <c r="H66" s="9">
        <f>ROUNDDOWN((('ASIG POR TRAMO'!H66*20%)+((45125*($B66/44)))),0)</f>
        <v>19789</v>
      </c>
      <c r="I66" s="9">
        <f>ROUNDDOWN((('ASIG POR TRAMO'!I66*20%)+((45125*($B66/44)))),0)</f>
        <v>21076</v>
      </c>
      <c r="J66" s="9">
        <f>ROUNDDOWN((('ASIG POR TRAMO'!J66*20%)+((45125*($B66/44)))),0)</f>
        <v>22364</v>
      </c>
      <c r="K66" s="9">
        <f>ROUNDDOWN((('ASIG POR TRAMO'!K66*20%)+((45125*($B66/44)))),0)</f>
        <v>23652</v>
      </c>
      <c r="L66" s="9">
        <f>ROUNDDOWN((('ASIG POR TRAMO'!L66*20%)+((45125*($B66/44)))),0)</f>
        <v>24939</v>
      </c>
      <c r="M66" s="9">
        <f>ROUNDDOWN((('ASIG POR TRAMO'!M66*20%)+((45125*($B66/44)))),0)</f>
        <v>26227</v>
      </c>
      <c r="N66" s="9">
        <f>ROUNDDOWN((('ASIG POR TRAMO'!N66*20%)+((45125*($B66/44)))),0)</f>
        <v>27515</v>
      </c>
      <c r="O66" s="9">
        <f>ROUNDDOWN((('ASIG POR TRAMO'!O66*20%)+((45125*($B66/44)))),0)</f>
        <v>28802</v>
      </c>
      <c r="P66" s="9">
        <f>ROUNDDOWN((('ASIG POR TRAMO'!P66*20%)+((45125*($B66/44)))),0)</f>
        <v>30090</v>
      </c>
      <c r="Q66" s="9">
        <f>ROUNDDOWN((('ASIG POR TRAMO'!Q66*20%)+((45125*($B66/44)))),0)</f>
        <v>31378</v>
      </c>
      <c r="R66" s="9">
        <f>ROUNDDOWN((('ASIG POR TRAMO'!R66*20%)+((45125*($B66/44)))),0)</f>
        <v>32665</v>
      </c>
    </row>
    <row r="67" spans="1:18" ht="17.45" customHeight="1" thickBot="1" x14ac:dyDescent="0.3">
      <c r="A67" s="11" t="s">
        <v>7</v>
      </c>
      <c r="B67" s="13">
        <v>14</v>
      </c>
      <c r="C67" s="14">
        <f>'RMN-BRP'!E16</f>
        <v>199407.6</v>
      </c>
      <c r="D67" s="9">
        <f>ROUNDDOWN((('ASIG POR TRAMO'!D67*20%)+((45125*($B67/44)))),0)</f>
        <v>15764</v>
      </c>
      <c r="E67" s="9">
        <f>ROUNDDOWN((('ASIG POR TRAMO'!E67*20%)+((45125*($B67/44)))),0)</f>
        <v>17151</v>
      </c>
      <c r="F67" s="9">
        <f>ROUNDDOWN((('ASIG POR TRAMO'!F67*20%)+((45125*($B67/44)))),0)</f>
        <v>18537</v>
      </c>
      <c r="G67" s="9">
        <f>ROUNDDOWN((('ASIG POR TRAMO'!G67*20%)+((45125*($B67/44)))),0)</f>
        <v>19924</v>
      </c>
      <c r="H67" s="9">
        <f>ROUNDDOWN((('ASIG POR TRAMO'!H67*20%)+((45125*($B67/44)))),0)</f>
        <v>21311</v>
      </c>
      <c r="I67" s="9">
        <f>ROUNDDOWN((('ASIG POR TRAMO'!I67*20%)+((45125*($B67/44)))),0)</f>
        <v>22698</v>
      </c>
      <c r="J67" s="9">
        <f>ROUNDDOWN((('ASIG POR TRAMO'!J67*20%)+((45125*($B67/44)))),0)</f>
        <v>24084</v>
      </c>
      <c r="K67" s="9">
        <f>ROUNDDOWN((('ASIG POR TRAMO'!K67*20%)+((45125*($B67/44)))),0)</f>
        <v>25471</v>
      </c>
      <c r="L67" s="9">
        <f>ROUNDDOWN((('ASIG POR TRAMO'!L67*20%)+((45125*($B67/44)))),0)</f>
        <v>26858</v>
      </c>
      <c r="M67" s="9">
        <f>ROUNDDOWN((('ASIG POR TRAMO'!M67*20%)+((45125*($B67/44)))),0)</f>
        <v>28244</v>
      </c>
      <c r="N67" s="9">
        <f>ROUNDDOWN((('ASIG POR TRAMO'!N67*20%)+((45125*($B67/44)))),0)</f>
        <v>29631</v>
      </c>
      <c r="O67" s="9">
        <f>ROUNDDOWN((('ASIG POR TRAMO'!O67*20%)+((45125*($B67/44)))),0)</f>
        <v>31018</v>
      </c>
      <c r="P67" s="9">
        <f>ROUNDDOWN((('ASIG POR TRAMO'!P67*20%)+((45125*($B67/44)))),0)</f>
        <v>32405</v>
      </c>
      <c r="Q67" s="9">
        <f>ROUNDDOWN((('ASIG POR TRAMO'!Q67*20%)+((45125*($B67/44)))),0)</f>
        <v>33791</v>
      </c>
      <c r="R67" s="9">
        <f>ROUNDDOWN((('ASIG POR TRAMO'!R67*20%)+((45125*($B67/44)))),0)</f>
        <v>35178</v>
      </c>
    </row>
    <row r="68" spans="1:18" ht="17.45" customHeight="1" thickBot="1" x14ac:dyDescent="0.3">
      <c r="A68" s="11" t="s">
        <v>7</v>
      </c>
      <c r="B68" s="13">
        <v>15</v>
      </c>
      <c r="C68" s="14">
        <f>'RMN-BRP'!E17</f>
        <v>213651</v>
      </c>
      <c r="D68" s="9">
        <f>ROUNDDOWN((('ASIG POR TRAMO'!D68*20%)+((45125*($B68/44)))),0)</f>
        <v>16890</v>
      </c>
      <c r="E68" s="9">
        <f>ROUNDDOWN((('ASIG POR TRAMO'!E68*20%)+((45125*($B68/44)))),0)</f>
        <v>18376</v>
      </c>
      <c r="F68" s="9">
        <f>ROUNDDOWN((('ASIG POR TRAMO'!F68*20%)+((45125*($B68/44)))),0)</f>
        <v>19862</v>
      </c>
      <c r="G68" s="9">
        <f>ROUNDDOWN((('ASIG POR TRAMO'!G68*20%)+((45125*($B68/44)))),0)</f>
        <v>21347</v>
      </c>
      <c r="H68" s="9">
        <f>ROUNDDOWN((('ASIG POR TRAMO'!H68*20%)+((45125*($B68/44)))),0)</f>
        <v>22833</v>
      </c>
      <c r="I68" s="9">
        <f>ROUNDDOWN((('ASIG POR TRAMO'!I68*20%)+((45125*($B68/44)))),0)</f>
        <v>24319</v>
      </c>
      <c r="J68" s="9">
        <f>ROUNDDOWN((('ASIG POR TRAMO'!J68*20%)+((45125*($B68/44)))),0)</f>
        <v>25805</v>
      </c>
      <c r="K68" s="9">
        <f>ROUNDDOWN((('ASIG POR TRAMO'!K68*20%)+((45125*($B68/44)))),0)</f>
        <v>27290</v>
      </c>
      <c r="L68" s="9">
        <f>ROUNDDOWN((('ASIG POR TRAMO'!L68*20%)+((45125*($B68/44)))),0)</f>
        <v>28776</v>
      </c>
      <c r="M68" s="9">
        <f>ROUNDDOWN((('ASIG POR TRAMO'!M68*20%)+((45125*($B68/44)))),0)</f>
        <v>30262</v>
      </c>
      <c r="N68" s="9">
        <f>ROUNDDOWN((('ASIG POR TRAMO'!N68*20%)+((45125*($B68/44)))),0)</f>
        <v>31748</v>
      </c>
      <c r="O68" s="9">
        <f>ROUNDDOWN((('ASIG POR TRAMO'!O68*20%)+((45125*($B68/44)))),0)</f>
        <v>33234</v>
      </c>
      <c r="P68" s="9">
        <f>ROUNDDOWN((('ASIG POR TRAMO'!P68*20%)+((45125*($B68/44)))),0)</f>
        <v>34719</v>
      </c>
      <c r="Q68" s="9">
        <f>ROUNDDOWN((('ASIG POR TRAMO'!Q68*20%)+((45125*($B68/44)))),0)</f>
        <v>36205</v>
      </c>
      <c r="R68" s="9">
        <f>ROUNDDOWN((('ASIG POR TRAMO'!R68*20%)+((45125*($B68/44)))),0)</f>
        <v>37691</v>
      </c>
    </row>
    <row r="69" spans="1:18" ht="17.45" customHeight="1" thickBot="1" x14ac:dyDescent="0.3">
      <c r="A69" s="11" t="s">
        <v>7</v>
      </c>
      <c r="B69" s="13">
        <v>16</v>
      </c>
      <c r="C69" s="14">
        <f>'RMN-BRP'!E18</f>
        <v>227894.39999999999</v>
      </c>
      <c r="D69" s="9">
        <f>ROUNDDOWN((('ASIG POR TRAMO'!D69*20%)+((45125*($B69/44)))),0)</f>
        <v>18016</v>
      </c>
      <c r="E69" s="9">
        <f>ROUNDDOWN((('ASIG POR TRAMO'!E69*20%)+((45125*($B69/44)))),0)</f>
        <v>19601</v>
      </c>
      <c r="F69" s="9">
        <f>ROUNDDOWN((('ASIG POR TRAMO'!F69*20%)+((45125*($B69/44)))),0)</f>
        <v>21186</v>
      </c>
      <c r="G69" s="9">
        <f>ROUNDDOWN((('ASIG POR TRAMO'!G69*20%)+((45125*($B69/44)))),0)</f>
        <v>22771</v>
      </c>
      <c r="H69" s="9">
        <f>ROUNDDOWN((('ASIG POR TRAMO'!H69*20%)+((45125*($B69/44)))),0)</f>
        <v>24355</v>
      </c>
      <c r="I69" s="9">
        <f>ROUNDDOWN((('ASIG POR TRAMO'!I69*20%)+((45125*($B69/44)))),0)</f>
        <v>25940</v>
      </c>
      <c r="J69" s="9">
        <f>ROUNDDOWN((('ASIG POR TRAMO'!J69*20%)+((45125*($B69/44)))),0)</f>
        <v>27525</v>
      </c>
      <c r="K69" s="9">
        <f>ROUNDDOWN((('ASIG POR TRAMO'!K69*20%)+((45125*($B69/44)))),0)</f>
        <v>29110</v>
      </c>
      <c r="L69" s="9">
        <f>ROUNDDOWN((('ASIG POR TRAMO'!L69*20%)+((45125*($B69/44)))),0)</f>
        <v>30695</v>
      </c>
      <c r="M69" s="9">
        <f>ROUNDDOWN((('ASIG POR TRAMO'!M69*20%)+((45125*($B69/44)))),0)</f>
        <v>32280</v>
      </c>
      <c r="N69" s="9">
        <f>ROUNDDOWN((('ASIG POR TRAMO'!N69*20%)+((45125*($B69/44)))),0)</f>
        <v>33864</v>
      </c>
      <c r="O69" s="9">
        <f>ROUNDDOWN((('ASIG POR TRAMO'!O69*20%)+((45125*($B69/44)))),0)</f>
        <v>35449</v>
      </c>
      <c r="P69" s="9">
        <f>ROUNDDOWN((('ASIG POR TRAMO'!P69*20%)+((45125*($B69/44)))),0)</f>
        <v>37034</v>
      </c>
      <c r="Q69" s="9">
        <f>ROUNDDOWN((('ASIG POR TRAMO'!Q69*20%)+((45125*($B69/44)))),0)</f>
        <v>38619</v>
      </c>
      <c r="R69" s="9">
        <f>ROUNDDOWN((('ASIG POR TRAMO'!R69*20%)+((45125*($B69/44)))),0)</f>
        <v>40204</v>
      </c>
    </row>
    <row r="70" spans="1:18" ht="17.45" customHeight="1" thickBot="1" x14ac:dyDescent="0.3">
      <c r="A70" s="11" t="s">
        <v>7</v>
      </c>
      <c r="B70" s="13">
        <v>17</v>
      </c>
      <c r="C70" s="14">
        <f>'RMN-BRP'!E19</f>
        <v>242137.8</v>
      </c>
      <c r="D70" s="9">
        <f>ROUNDDOWN((('ASIG POR TRAMO'!D70*20%)+((45125*($B70/44)))),0)</f>
        <v>19142</v>
      </c>
      <c r="E70" s="9">
        <f>ROUNDDOWN((('ASIG POR TRAMO'!E70*20%)+((45125*($B70/44)))),0)</f>
        <v>20826</v>
      </c>
      <c r="F70" s="9">
        <f>ROUNDDOWN((('ASIG POR TRAMO'!F70*20%)+((45125*($B70/44)))),0)</f>
        <v>22510</v>
      </c>
      <c r="G70" s="9">
        <f>ROUNDDOWN((('ASIG POR TRAMO'!G70*20%)+((45125*($B70/44)))),0)</f>
        <v>24194</v>
      </c>
      <c r="H70" s="9">
        <f>ROUNDDOWN((('ASIG POR TRAMO'!H70*20%)+((45125*($B70/44)))),0)</f>
        <v>25878</v>
      </c>
      <c r="I70" s="9">
        <f>ROUNDDOWN((('ASIG POR TRAMO'!I70*20%)+((45125*($B70/44)))),0)</f>
        <v>27562</v>
      </c>
      <c r="J70" s="9">
        <f>ROUNDDOWN((('ASIG POR TRAMO'!J70*20%)+((45125*($B70/44)))),0)</f>
        <v>29245</v>
      </c>
      <c r="K70" s="9">
        <f>ROUNDDOWN((('ASIG POR TRAMO'!K70*20%)+((45125*($B70/44)))),0)</f>
        <v>30929</v>
      </c>
      <c r="L70" s="9">
        <f>ROUNDDOWN((('ASIG POR TRAMO'!L70*20%)+((45125*($B70/44)))),0)</f>
        <v>32613</v>
      </c>
      <c r="M70" s="9">
        <f>ROUNDDOWN((('ASIG POR TRAMO'!M70*20%)+((45125*($B70/44)))),0)</f>
        <v>34297</v>
      </c>
      <c r="N70" s="9">
        <f>ROUNDDOWN((('ASIG POR TRAMO'!N70*20%)+((45125*($B70/44)))),0)</f>
        <v>35981</v>
      </c>
      <c r="O70" s="9">
        <f>ROUNDDOWN((('ASIG POR TRAMO'!O70*20%)+((45125*($B70/44)))),0)</f>
        <v>37665</v>
      </c>
      <c r="P70" s="9">
        <f>ROUNDDOWN((('ASIG POR TRAMO'!P70*20%)+((45125*($B70/44)))),0)</f>
        <v>39349</v>
      </c>
      <c r="Q70" s="9">
        <f>ROUNDDOWN((('ASIG POR TRAMO'!Q70*20%)+((45125*($B70/44)))),0)</f>
        <v>41033</v>
      </c>
      <c r="R70" s="9">
        <f>ROUNDDOWN((('ASIG POR TRAMO'!R70*20%)+((45125*($B70/44)))),0)</f>
        <v>42716</v>
      </c>
    </row>
    <row r="71" spans="1:18" ht="17.45" customHeight="1" thickBot="1" x14ac:dyDescent="0.3">
      <c r="A71" s="11" t="s">
        <v>7</v>
      </c>
      <c r="B71" s="13">
        <v>18</v>
      </c>
      <c r="C71" s="14">
        <f>'RMN-BRP'!E20</f>
        <v>256381.19999999998</v>
      </c>
      <c r="D71" s="9">
        <f>ROUNDDOWN((('ASIG POR TRAMO'!D71*20%)+((45125*($B71/44)))),0)</f>
        <v>20268</v>
      </c>
      <c r="E71" s="9">
        <f>ROUNDDOWN((('ASIG POR TRAMO'!E71*20%)+((45125*($B71/44)))),0)</f>
        <v>22051</v>
      </c>
      <c r="F71" s="9">
        <f>ROUNDDOWN((('ASIG POR TRAMO'!F71*20%)+((45125*($B71/44)))),0)</f>
        <v>23834</v>
      </c>
      <c r="G71" s="9">
        <f>ROUNDDOWN((('ASIG POR TRAMO'!G71*20%)+((45125*($B71/44)))),0)</f>
        <v>25617</v>
      </c>
      <c r="H71" s="9">
        <f>ROUNDDOWN((('ASIG POR TRAMO'!H71*20%)+((45125*($B71/44)))),0)</f>
        <v>27400</v>
      </c>
      <c r="I71" s="9">
        <f>ROUNDDOWN((('ASIG POR TRAMO'!I71*20%)+((45125*($B71/44)))),0)</f>
        <v>29183</v>
      </c>
      <c r="J71" s="9">
        <f>ROUNDDOWN((('ASIG POR TRAMO'!J71*20%)+((45125*($B71/44)))),0)</f>
        <v>30966</v>
      </c>
      <c r="K71" s="9">
        <f>ROUNDDOWN((('ASIG POR TRAMO'!K71*20%)+((45125*($B71/44)))),0)</f>
        <v>32749</v>
      </c>
      <c r="L71" s="9">
        <f>ROUNDDOWN((('ASIG POR TRAMO'!L71*20%)+((45125*($B71/44)))),0)</f>
        <v>34532</v>
      </c>
      <c r="M71" s="9">
        <f>ROUNDDOWN((('ASIG POR TRAMO'!M71*20%)+((45125*($B71/44)))),0)</f>
        <v>36315</v>
      </c>
      <c r="N71" s="9">
        <f>ROUNDDOWN((('ASIG POR TRAMO'!N71*20%)+((45125*($B71/44)))),0)</f>
        <v>38098</v>
      </c>
      <c r="O71" s="9">
        <f>ROUNDDOWN((('ASIG POR TRAMO'!O71*20%)+((45125*($B71/44)))),0)</f>
        <v>39881</v>
      </c>
      <c r="P71" s="9">
        <f>ROUNDDOWN((('ASIG POR TRAMO'!P71*20%)+((45125*($B71/44)))),0)</f>
        <v>41663</v>
      </c>
      <c r="Q71" s="9">
        <f>ROUNDDOWN((('ASIG POR TRAMO'!Q71*20%)+((45125*($B71/44)))),0)</f>
        <v>43447</v>
      </c>
      <c r="R71" s="9">
        <f>ROUNDDOWN((('ASIG POR TRAMO'!R71*20%)+((45125*($B71/44)))),0)</f>
        <v>45229</v>
      </c>
    </row>
    <row r="72" spans="1:18" ht="17.45" customHeight="1" thickBot="1" x14ac:dyDescent="0.3">
      <c r="A72" s="11" t="s">
        <v>7</v>
      </c>
      <c r="B72" s="13">
        <v>19</v>
      </c>
      <c r="C72" s="14">
        <f>'RMN-BRP'!E21</f>
        <v>270624.59999999998</v>
      </c>
      <c r="D72" s="9">
        <f>ROUNDDOWN((('ASIG POR TRAMO'!D72*20%)+((45125*($B72/44)))),0)</f>
        <v>21394</v>
      </c>
      <c r="E72" s="9">
        <f>ROUNDDOWN((('ASIG POR TRAMO'!E72*20%)+((45125*($B72/44)))),0)</f>
        <v>23276</v>
      </c>
      <c r="F72" s="9">
        <f>ROUNDDOWN((('ASIG POR TRAMO'!F72*20%)+((45125*($B72/44)))),0)</f>
        <v>25158</v>
      </c>
      <c r="G72" s="9">
        <f>ROUNDDOWN((('ASIG POR TRAMO'!G72*20%)+((45125*($B72/44)))),0)</f>
        <v>27040</v>
      </c>
      <c r="H72" s="9">
        <f>ROUNDDOWN((('ASIG POR TRAMO'!H72*20%)+((45125*($B72/44)))),0)</f>
        <v>28922</v>
      </c>
      <c r="I72" s="9">
        <f>ROUNDDOWN((('ASIG POR TRAMO'!I72*20%)+((45125*($B72/44)))),0)</f>
        <v>30804</v>
      </c>
      <c r="J72" s="9">
        <f>ROUNDDOWN((('ASIG POR TRAMO'!J72*20%)+((45125*($B72/44)))),0)</f>
        <v>32686</v>
      </c>
      <c r="K72" s="9">
        <f>ROUNDDOWN((('ASIG POR TRAMO'!K72*20%)+((45125*($B72/44)))),0)</f>
        <v>34568</v>
      </c>
      <c r="L72" s="9">
        <f>ROUNDDOWN((('ASIG POR TRAMO'!L72*20%)+((45125*($B72/44)))),0)</f>
        <v>36450</v>
      </c>
      <c r="M72" s="9">
        <f>ROUNDDOWN((('ASIG POR TRAMO'!M72*20%)+((45125*($B72/44)))),0)</f>
        <v>38332</v>
      </c>
      <c r="N72" s="9">
        <f>ROUNDDOWN((('ASIG POR TRAMO'!N72*20%)+((45125*($B72/44)))),0)</f>
        <v>40214</v>
      </c>
      <c r="O72" s="9">
        <f>ROUNDDOWN((('ASIG POR TRAMO'!O72*20%)+((45125*($B72/44)))),0)</f>
        <v>42096</v>
      </c>
      <c r="P72" s="9">
        <f>ROUNDDOWN((('ASIG POR TRAMO'!P72*20%)+((45125*($B72/44)))),0)</f>
        <v>43978</v>
      </c>
      <c r="Q72" s="9">
        <f>ROUNDDOWN((('ASIG POR TRAMO'!Q72*20%)+((45125*($B72/44)))),0)</f>
        <v>45860</v>
      </c>
      <c r="R72" s="9">
        <f>ROUNDDOWN((('ASIG POR TRAMO'!R72*20%)+((45125*($B72/44)))),0)</f>
        <v>47742</v>
      </c>
    </row>
    <row r="73" spans="1:18" ht="17.45" customHeight="1" thickBot="1" x14ac:dyDescent="0.3">
      <c r="A73" s="11" t="s">
        <v>7</v>
      </c>
      <c r="B73" s="13">
        <v>20</v>
      </c>
      <c r="C73" s="14">
        <f>'RMN-BRP'!E22</f>
        <v>284868</v>
      </c>
      <c r="D73" s="9">
        <f>ROUNDDOWN((('ASIG POR TRAMO'!D73*20%)+((45125*($B73/44)))),0)</f>
        <v>22520</v>
      </c>
      <c r="E73" s="9">
        <f>ROUNDDOWN((('ASIG POR TRAMO'!E73*20%)+((45125*($B73/44)))),0)</f>
        <v>24501</v>
      </c>
      <c r="F73" s="9">
        <f>ROUNDDOWN((('ASIG POR TRAMO'!F73*20%)+((45125*($B73/44)))),0)</f>
        <v>26482</v>
      </c>
      <c r="G73" s="9">
        <f>ROUNDDOWN((('ASIG POR TRAMO'!G73*20%)+((45125*($B73/44)))),0)</f>
        <v>28463</v>
      </c>
      <c r="H73" s="9">
        <f>ROUNDDOWN((('ASIG POR TRAMO'!H73*20%)+((45125*($B73/44)))),0)</f>
        <v>30444</v>
      </c>
      <c r="I73" s="9">
        <f>ROUNDDOWN((('ASIG POR TRAMO'!I73*20%)+((45125*($B73/44)))),0)</f>
        <v>32425</v>
      </c>
      <c r="J73" s="9">
        <f>ROUNDDOWN((('ASIG POR TRAMO'!J73*20%)+((45125*($B73/44)))),0)</f>
        <v>34406</v>
      </c>
      <c r="K73" s="9">
        <f>ROUNDDOWN((('ASIG POR TRAMO'!K73*20%)+((45125*($B73/44)))),0)</f>
        <v>36388</v>
      </c>
      <c r="L73" s="9">
        <f>ROUNDDOWN((('ASIG POR TRAMO'!L73*20%)+((45125*($B73/44)))),0)</f>
        <v>38369</v>
      </c>
      <c r="M73" s="9">
        <f>ROUNDDOWN((('ASIG POR TRAMO'!M73*20%)+((45125*($B73/44)))),0)</f>
        <v>40350</v>
      </c>
      <c r="N73" s="9">
        <f>ROUNDDOWN((('ASIG POR TRAMO'!N73*20%)+((45125*($B73/44)))),0)</f>
        <v>42331</v>
      </c>
      <c r="O73" s="9">
        <f>ROUNDDOWN((('ASIG POR TRAMO'!O73*20%)+((45125*($B73/44)))),0)</f>
        <v>44312</v>
      </c>
      <c r="P73" s="9">
        <f>ROUNDDOWN((('ASIG POR TRAMO'!P73*20%)+((45125*($B73/44)))),0)</f>
        <v>46293</v>
      </c>
      <c r="Q73" s="9">
        <f>ROUNDDOWN((('ASIG POR TRAMO'!Q73*20%)+((45125*($B73/44)))),0)</f>
        <v>48274</v>
      </c>
      <c r="R73" s="9">
        <f>ROUNDDOWN((('ASIG POR TRAMO'!R73*20%)+((45125*($B73/44)))),0)</f>
        <v>50255</v>
      </c>
    </row>
    <row r="74" spans="1:18" ht="17.45" customHeight="1" thickBot="1" x14ac:dyDescent="0.3">
      <c r="A74" s="11" t="s">
        <v>7</v>
      </c>
      <c r="B74" s="13">
        <v>21</v>
      </c>
      <c r="C74" s="14">
        <f>'RMN-BRP'!E23</f>
        <v>299111.39999999997</v>
      </c>
      <c r="D74" s="9">
        <f>ROUNDDOWN((('ASIG POR TRAMO'!D74*20%)+((45125*($B74/44)))),0)</f>
        <v>23646</v>
      </c>
      <c r="E74" s="9">
        <f>ROUNDDOWN((('ASIG POR TRAMO'!E74*20%)+((45125*($B74/44)))),0)</f>
        <v>25726</v>
      </c>
      <c r="F74" s="9">
        <f>ROUNDDOWN((('ASIG POR TRAMO'!F74*20%)+((45125*($B74/44)))),0)</f>
        <v>27806</v>
      </c>
      <c r="G74" s="9">
        <f>ROUNDDOWN((('ASIG POR TRAMO'!G74*20%)+((45125*($B74/44)))),0)</f>
        <v>29887</v>
      </c>
      <c r="H74" s="9">
        <f>ROUNDDOWN((('ASIG POR TRAMO'!H74*20%)+((45125*($B74/44)))),0)</f>
        <v>31967</v>
      </c>
      <c r="I74" s="9">
        <f>ROUNDDOWN((('ASIG POR TRAMO'!I74*20%)+((45125*($B74/44)))),0)</f>
        <v>34047</v>
      </c>
      <c r="J74" s="9">
        <f>ROUNDDOWN((('ASIG POR TRAMO'!J74*20%)+((45125*($B74/44)))),0)</f>
        <v>36127</v>
      </c>
      <c r="K74" s="9">
        <f>ROUNDDOWN((('ASIG POR TRAMO'!K74*20%)+((45125*($B74/44)))),0)</f>
        <v>38207</v>
      </c>
      <c r="L74" s="9">
        <f>ROUNDDOWN((('ASIG POR TRAMO'!L74*20%)+((45125*($B74/44)))),0)</f>
        <v>40287</v>
      </c>
      <c r="M74" s="9">
        <f>ROUNDDOWN((('ASIG POR TRAMO'!M74*20%)+((45125*($B74/44)))),0)</f>
        <v>42367</v>
      </c>
      <c r="N74" s="9">
        <f>ROUNDDOWN((('ASIG POR TRAMO'!N74*20%)+((45125*($B74/44)))),0)</f>
        <v>44447</v>
      </c>
      <c r="O74" s="9">
        <f>ROUNDDOWN((('ASIG POR TRAMO'!O74*20%)+((45125*($B74/44)))),0)</f>
        <v>46527</v>
      </c>
      <c r="P74" s="9">
        <f>ROUNDDOWN((('ASIG POR TRAMO'!P74*20%)+((45125*($B74/44)))),0)</f>
        <v>48607</v>
      </c>
      <c r="Q74" s="9">
        <f>ROUNDDOWN((('ASIG POR TRAMO'!Q74*20%)+((45125*($B74/44)))),0)</f>
        <v>50688</v>
      </c>
      <c r="R74" s="9">
        <f>ROUNDDOWN((('ASIG POR TRAMO'!R74*20%)+((45125*($B74/44)))),0)</f>
        <v>52768</v>
      </c>
    </row>
    <row r="75" spans="1:18" ht="17.45" customHeight="1" thickBot="1" x14ac:dyDescent="0.3">
      <c r="A75" s="11" t="s">
        <v>7</v>
      </c>
      <c r="B75" s="13">
        <v>22</v>
      </c>
      <c r="C75" s="14">
        <f>'RMN-BRP'!E24</f>
        <v>313354.8</v>
      </c>
      <c r="D75" s="9">
        <f>ROUNDDOWN((('ASIG POR TRAMO'!D75*20%)+((45125*($B75/44)))),0)</f>
        <v>24772</v>
      </c>
      <c r="E75" s="9">
        <f>ROUNDDOWN((('ASIG POR TRAMO'!E75*20%)+((45125*($B75/44)))),0)</f>
        <v>26952</v>
      </c>
      <c r="F75" s="9">
        <f>ROUNDDOWN((('ASIG POR TRAMO'!F75*20%)+((45125*($B75/44)))),0)</f>
        <v>29131</v>
      </c>
      <c r="G75" s="9">
        <f>ROUNDDOWN((('ASIG POR TRAMO'!G75*20%)+((45125*($B75/44)))),0)</f>
        <v>31310</v>
      </c>
      <c r="H75" s="9">
        <f>ROUNDDOWN((('ASIG POR TRAMO'!H75*20%)+((45125*($B75/44)))),0)</f>
        <v>33489</v>
      </c>
      <c r="I75" s="9">
        <f>ROUNDDOWN((('ASIG POR TRAMO'!I75*20%)+((45125*($B75/44)))),0)</f>
        <v>35668</v>
      </c>
      <c r="J75" s="9">
        <f>ROUNDDOWN((('ASIG POR TRAMO'!J75*20%)+((45125*($B75/44)))),0)</f>
        <v>37847</v>
      </c>
      <c r="K75" s="9">
        <f>ROUNDDOWN((('ASIG POR TRAMO'!K75*20%)+((45125*($B75/44)))),0)</f>
        <v>40026</v>
      </c>
      <c r="L75" s="9">
        <f>ROUNDDOWN((('ASIG POR TRAMO'!L75*20%)+((45125*($B75/44)))),0)</f>
        <v>42206</v>
      </c>
      <c r="M75" s="9">
        <f>ROUNDDOWN((('ASIG POR TRAMO'!M75*20%)+((45125*($B75/44)))),0)</f>
        <v>44385</v>
      </c>
      <c r="N75" s="9">
        <f>ROUNDDOWN((('ASIG POR TRAMO'!N75*20%)+((45125*($B75/44)))),0)</f>
        <v>46564</v>
      </c>
      <c r="O75" s="9">
        <f>ROUNDDOWN((('ASIG POR TRAMO'!O75*20%)+((45125*($B75/44)))),0)</f>
        <v>48743</v>
      </c>
      <c r="P75" s="9">
        <f>ROUNDDOWN((('ASIG POR TRAMO'!P75*20%)+((45125*($B75/44)))),0)</f>
        <v>50922</v>
      </c>
      <c r="Q75" s="9">
        <f>ROUNDDOWN((('ASIG POR TRAMO'!Q75*20%)+((45125*($B75/44)))),0)</f>
        <v>53101</v>
      </c>
      <c r="R75" s="9">
        <f>ROUNDDOWN((('ASIG POR TRAMO'!R75*20%)+((45125*($B75/44)))),0)</f>
        <v>55280</v>
      </c>
    </row>
    <row r="76" spans="1:18" ht="17.45" customHeight="1" thickBot="1" x14ac:dyDescent="0.3">
      <c r="A76" s="11" t="s">
        <v>7</v>
      </c>
      <c r="B76" s="13">
        <v>23</v>
      </c>
      <c r="C76" s="14">
        <f>'RMN-BRP'!E25</f>
        <v>327598.2</v>
      </c>
      <c r="D76" s="9">
        <f>ROUNDDOWN((('ASIG POR TRAMO'!D76*20%)+((45125*($B76/44)))),0)</f>
        <v>25898</v>
      </c>
      <c r="E76" s="9">
        <f>ROUNDDOWN((('ASIG POR TRAMO'!E76*20%)+((45125*($B76/44)))),0)</f>
        <v>28177</v>
      </c>
      <c r="F76" s="9">
        <f>ROUNDDOWN((('ASIG POR TRAMO'!F76*20%)+((45125*($B76/44)))),0)</f>
        <v>30455</v>
      </c>
      <c r="G76" s="9">
        <f>ROUNDDOWN((('ASIG POR TRAMO'!G76*20%)+((45125*($B76/44)))),0)</f>
        <v>32733</v>
      </c>
      <c r="H76" s="9">
        <f>ROUNDDOWN((('ASIG POR TRAMO'!H76*20%)+((45125*($B76/44)))),0)</f>
        <v>35011</v>
      </c>
      <c r="I76" s="9">
        <f>ROUNDDOWN((('ASIG POR TRAMO'!I76*20%)+((45125*($B76/44)))),0)</f>
        <v>37289</v>
      </c>
      <c r="J76" s="9">
        <f>ROUNDDOWN((('ASIG POR TRAMO'!J76*20%)+((45125*($B76/44)))),0)</f>
        <v>39568</v>
      </c>
      <c r="K76" s="9">
        <f>ROUNDDOWN((('ASIG POR TRAMO'!K76*20%)+((45125*($B76/44)))),0)</f>
        <v>41846</v>
      </c>
      <c r="L76" s="9">
        <f>ROUNDDOWN((('ASIG POR TRAMO'!L76*20%)+((45125*($B76/44)))),0)</f>
        <v>44124</v>
      </c>
      <c r="M76" s="9">
        <f>ROUNDDOWN((('ASIG POR TRAMO'!M76*20%)+((45125*($B76/44)))),0)</f>
        <v>46402</v>
      </c>
      <c r="N76" s="9">
        <f>ROUNDDOWN((('ASIG POR TRAMO'!N76*20%)+((45125*($B76/44)))),0)</f>
        <v>48681</v>
      </c>
      <c r="O76" s="9">
        <f>ROUNDDOWN((('ASIG POR TRAMO'!O76*20%)+((45125*($B76/44)))),0)</f>
        <v>50959</v>
      </c>
      <c r="P76" s="9">
        <f>ROUNDDOWN((('ASIG POR TRAMO'!P76*20%)+((45125*($B76/44)))),0)</f>
        <v>53237</v>
      </c>
      <c r="Q76" s="9">
        <f>ROUNDDOWN((('ASIG POR TRAMO'!Q76*20%)+((45125*($B76/44)))),0)</f>
        <v>55515</v>
      </c>
      <c r="R76" s="9">
        <f>ROUNDDOWN((('ASIG POR TRAMO'!R76*20%)+((45125*($B76/44)))),0)</f>
        <v>57793</v>
      </c>
    </row>
    <row r="77" spans="1:18" ht="17.45" customHeight="1" thickBot="1" x14ac:dyDescent="0.3">
      <c r="A77" s="11" t="s">
        <v>7</v>
      </c>
      <c r="B77" s="13">
        <v>24</v>
      </c>
      <c r="C77" s="14">
        <f>'RMN-BRP'!E26</f>
        <v>341841.6</v>
      </c>
      <c r="D77" s="9">
        <f>ROUNDDOWN((('ASIG POR TRAMO'!D77*20%)+((45125*($B77/44)))),0)</f>
        <v>27024</v>
      </c>
      <c r="E77" s="9">
        <f>ROUNDDOWN((('ASIG POR TRAMO'!E77*20%)+((45125*($B77/44)))),0)</f>
        <v>29402</v>
      </c>
      <c r="F77" s="9">
        <f>ROUNDDOWN((('ASIG POR TRAMO'!F77*20%)+((45125*($B77/44)))),0)</f>
        <v>31779</v>
      </c>
      <c r="G77" s="9">
        <f>ROUNDDOWN((('ASIG POR TRAMO'!G77*20%)+((45125*($B77/44)))),0)</f>
        <v>34156</v>
      </c>
      <c r="H77" s="9">
        <f>ROUNDDOWN((('ASIG POR TRAMO'!H77*20%)+((45125*($B77/44)))),0)</f>
        <v>36533</v>
      </c>
      <c r="I77" s="9">
        <f>ROUNDDOWN((('ASIG POR TRAMO'!I77*20%)+((45125*($B77/44)))),0)</f>
        <v>38911</v>
      </c>
      <c r="J77" s="9">
        <f>ROUNDDOWN((('ASIG POR TRAMO'!J77*20%)+((45125*($B77/44)))),0)</f>
        <v>41288</v>
      </c>
      <c r="K77" s="9">
        <f>ROUNDDOWN((('ASIG POR TRAMO'!K77*20%)+((45125*($B77/44)))),0)</f>
        <v>43665</v>
      </c>
      <c r="L77" s="9">
        <f>ROUNDDOWN((('ASIG POR TRAMO'!L77*20%)+((45125*($B77/44)))),0)</f>
        <v>46042</v>
      </c>
      <c r="M77" s="9">
        <f>ROUNDDOWN((('ASIG POR TRAMO'!M77*20%)+((45125*($B77/44)))),0)</f>
        <v>48420</v>
      </c>
      <c r="N77" s="9">
        <f>ROUNDDOWN((('ASIG POR TRAMO'!N77*20%)+((45125*($B77/44)))),0)</f>
        <v>50797</v>
      </c>
      <c r="O77" s="9">
        <f>ROUNDDOWN((('ASIG POR TRAMO'!O77*20%)+((45125*($B77/44)))),0)</f>
        <v>53174</v>
      </c>
      <c r="P77" s="9">
        <f>ROUNDDOWN((('ASIG POR TRAMO'!P77*20%)+((45125*($B77/44)))),0)</f>
        <v>55552</v>
      </c>
      <c r="Q77" s="9">
        <f>ROUNDDOWN((('ASIG POR TRAMO'!Q77*20%)+((45125*($B77/44)))),0)</f>
        <v>57929</v>
      </c>
      <c r="R77" s="9">
        <f>ROUNDDOWN((('ASIG POR TRAMO'!R77*20%)+((45125*($B77/44)))),0)</f>
        <v>60306</v>
      </c>
    </row>
    <row r="78" spans="1:18" ht="17.45" customHeight="1" thickBot="1" x14ac:dyDescent="0.3">
      <c r="A78" s="11" t="s">
        <v>7</v>
      </c>
      <c r="B78" s="13">
        <v>25</v>
      </c>
      <c r="C78" s="14">
        <f>'RMN-BRP'!E27</f>
        <v>356085</v>
      </c>
      <c r="D78" s="9">
        <f>ROUNDDOWN((('ASIG POR TRAMO'!D78*20%)+((45125*($B78/44)))),0)</f>
        <v>28150</v>
      </c>
      <c r="E78" s="9">
        <f>ROUNDDOWN((('ASIG POR TRAMO'!E78*20%)+((45125*($B78/44)))),0)</f>
        <v>30627</v>
      </c>
      <c r="F78" s="9">
        <f>ROUNDDOWN((('ASIG POR TRAMO'!F78*20%)+((45125*($B78/44)))),0)</f>
        <v>33103</v>
      </c>
      <c r="G78" s="9">
        <f>ROUNDDOWN((('ASIG POR TRAMO'!G78*20%)+((45125*($B78/44)))),0)</f>
        <v>35579</v>
      </c>
      <c r="H78" s="9">
        <f>ROUNDDOWN((('ASIG POR TRAMO'!H78*20%)+((45125*($B78/44)))),0)</f>
        <v>38056</v>
      </c>
      <c r="I78" s="9">
        <f>ROUNDDOWN((('ASIG POR TRAMO'!I78*20%)+((45125*($B78/44)))),0)</f>
        <v>40532</v>
      </c>
      <c r="J78" s="9">
        <f>ROUNDDOWN((('ASIG POR TRAMO'!J78*20%)+((45125*($B78/44)))),0)</f>
        <v>43008</v>
      </c>
      <c r="K78" s="9">
        <f>ROUNDDOWN((('ASIG POR TRAMO'!K78*20%)+((45125*($B78/44)))),0)</f>
        <v>45485</v>
      </c>
      <c r="L78" s="9">
        <f>ROUNDDOWN((('ASIG POR TRAMO'!L78*20%)+((45125*($B78/44)))),0)</f>
        <v>47961</v>
      </c>
      <c r="M78" s="9">
        <f>ROUNDDOWN((('ASIG POR TRAMO'!M78*20%)+((45125*($B78/44)))),0)</f>
        <v>50437</v>
      </c>
      <c r="N78" s="9">
        <f>ROUNDDOWN((('ASIG POR TRAMO'!N78*20%)+((45125*($B78/44)))),0)</f>
        <v>52914</v>
      </c>
      <c r="O78" s="9">
        <f>ROUNDDOWN((('ASIG POR TRAMO'!O78*20%)+((45125*($B78/44)))),0)</f>
        <v>55390</v>
      </c>
      <c r="P78" s="9">
        <f>ROUNDDOWN((('ASIG POR TRAMO'!P78*20%)+((45125*($B78/44)))),0)</f>
        <v>57866</v>
      </c>
      <c r="Q78" s="9">
        <f>ROUNDDOWN((('ASIG POR TRAMO'!Q78*20%)+((45125*($B78/44)))),0)</f>
        <v>60342</v>
      </c>
      <c r="R78" s="9">
        <f>ROUNDDOWN((('ASIG POR TRAMO'!R78*20%)+((45125*($B78/44)))),0)</f>
        <v>62819</v>
      </c>
    </row>
    <row r="79" spans="1:18" ht="17.45" customHeight="1" thickBot="1" x14ac:dyDescent="0.3">
      <c r="A79" s="11" t="s">
        <v>7</v>
      </c>
      <c r="B79" s="13">
        <v>26</v>
      </c>
      <c r="C79" s="14">
        <f>'RMN-BRP'!E28</f>
        <v>370328.39999999997</v>
      </c>
      <c r="D79" s="9">
        <f>ROUNDDOWN((('ASIG POR TRAMO'!D79*20%)+((45125*($B79/44)))),0)</f>
        <v>29276</v>
      </c>
      <c r="E79" s="9">
        <f>ROUNDDOWN((('ASIG POR TRAMO'!E79*20%)+((45125*($B79/44)))),0)</f>
        <v>31852</v>
      </c>
      <c r="F79" s="9">
        <f>ROUNDDOWN((('ASIG POR TRAMO'!F79*20%)+((45125*($B79/44)))),0)</f>
        <v>34427</v>
      </c>
      <c r="G79" s="9">
        <f>ROUNDDOWN((('ASIG POR TRAMO'!G79*20%)+((45125*($B79/44)))),0)</f>
        <v>37002</v>
      </c>
      <c r="H79" s="9">
        <f>ROUNDDOWN((('ASIG POR TRAMO'!H79*20%)+((45125*($B79/44)))),0)</f>
        <v>39578</v>
      </c>
      <c r="I79" s="9">
        <f>ROUNDDOWN((('ASIG POR TRAMO'!I79*20%)+((45125*($B79/44)))),0)</f>
        <v>42153</v>
      </c>
      <c r="J79" s="9">
        <f>ROUNDDOWN((('ASIG POR TRAMO'!J79*20%)+((45125*($B79/44)))),0)</f>
        <v>44729</v>
      </c>
      <c r="K79" s="9">
        <f>ROUNDDOWN((('ASIG POR TRAMO'!K79*20%)+((45125*($B79/44)))),0)</f>
        <v>47304</v>
      </c>
      <c r="L79" s="9">
        <f>ROUNDDOWN((('ASIG POR TRAMO'!L79*20%)+((45125*($B79/44)))),0)</f>
        <v>49879</v>
      </c>
      <c r="M79" s="9">
        <f>ROUNDDOWN((('ASIG POR TRAMO'!M79*20%)+((45125*($B79/44)))),0)</f>
        <v>52455</v>
      </c>
      <c r="N79" s="9">
        <f>ROUNDDOWN((('ASIG POR TRAMO'!N79*20%)+((45125*($B79/44)))),0)</f>
        <v>55030</v>
      </c>
      <c r="O79" s="9">
        <f>ROUNDDOWN((('ASIG POR TRAMO'!O79*20%)+((45125*($B79/44)))),0)</f>
        <v>57605</v>
      </c>
      <c r="P79" s="9">
        <f>ROUNDDOWN((('ASIG POR TRAMO'!P79*20%)+((45125*($B79/44)))),0)</f>
        <v>60181</v>
      </c>
      <c r="Q79" s="9">
        <f>ROUNDDOWN((('ASIG POR TRAMO'!Q79*20%)+((45125*($B79/44)))),0)</f>
        <v>62756</v>
      </c>
      <c r="R79" s="9">
        <f>ROUNDDOWN((('ASIG POR TRAMO'!R79*20%)+((45125*($B79/44)))),0)</f>
        <v>65332</v>
      </c>
    </row>
    <row r="80" spans="1:18" ht="17.45" customHeight="1" thickBot="1" x14ac:dyDescent="0.3">
      <c r="A80" s="11" t="s">
        <v>7</v>
      </c>
      <c r="B80" s="13">
        <v>27</v>
      </c>
      <c r="C80" s="14">
        <f>'RMN-BRP'!E29</f>
        <v>384571.8</v>
      </c>
      <c r="D80" s="9">
        <f>ROUNDDOWN((('ASIG POR TRAMO'!D80*20%)+((45125*($B80/44)))),0)</f>
        <v>30402</v>
      </c>
      <c r="E80" s="9">
        <f>ROUNDDOWN((('ASIG POR TRAMO'!E80*20%)+((45125*($B80/44)))),0)</f>
        <v>33077</v>
      </c>
      <c r="F80" s="9">
        <f>ROUNDDOWN((('ASIG POR TRAMO'!F80*20%)+((45125*($B80/44)))),0)</f>
        <v>35751</v>
      </c>
      <c r="G80" s="9">
        <f>ROUNDDOWN((('ASIG POR TRAMO'!G80*20%)+((45125*($B80/44)))),0)</f>
        <v>38426</v>
      </c>
      <c r="H80" s="9">
        <f>ROUNDDOWN((('ASIG POR TRAMO'!H80*20%)+((45125*($B80/44)))),0)</f>
        <v>41100</v>
      </c>
      <c r="I80" s="9">
        <f>ROUNDDOWN((('ASIG POR TRAMO'!I80*20%)+((45125*($B80/44)))),0)</f>
        <v>43774</v>
      </c>
      <c r="J80" s="9">
        <f>ROUNDDOWN((('ASIG POR TRAMO'!J80*20%)+((45125*($B80/44)))),0)</f>
        <v>46449</v>
      </c>
      <c r="K80" s="9">
        <f>ROUNDDOWN((('ASIG POR TRAMO'!K80*20%)+((45125*($B80/44)))),0)</f>
        <v>49123</v>
      </c>
      <c r="L80" s="9">
        <f>ROUNDDOWN((('ASIG POR TRAMO'!L80*20%)+((45125*($B80/44)))),0)</f>
        <v>51798</v>
      </c>
      <c r="M80" s="9">
        <f>ROUNDDOWN((('ASIG POR TRAMO'!M80*20%)+((45125*($B80/44)))),0)</f>
        <v>54472</v>
      </c>
      <c r="N80" s="9">
        <f>ROUNDDOWN((('ASIG POR TRAMO'!N80*20%)+((45125*($B80/44)))),0)</f>
        <v>57147</v>
      </c>
      <c r="O80" s="9">
        <f>ROUNDDOWN((('ASIG POR TRAMO'!O80*20%)+((45125*($B80/44)))),0)</f>
        <v>59821</v>
      </c>
      <c r="P80" s="9">
        <f>ROUNDDOWN((('ASIG POR TRAMO'!P80*20%)+((45125*($B80/44)))),0)</f>
        <v>62495</v>
      </c>
      <c r="Q80" s="9">
        <f>ROUNDDOWN((('ASIG POR TRAMO'!Q80*20%)+((45125*($B80/44)))),0)</f>
        <v>65170</v>
      </c>
      <c r="R80" s="9">
        <f>ROUNDDOWN((('ASIG POR TRAMO'!R80*20%)+((45125*($B80/44)))),0)</f>
        <v>67844</v>
      </c>
    </row>
    <row r="81" spans="1:18" ht="17.45" customHeight="1" thickBot="1" x14ac:dyDescent="0.3">
      <c r="A81" s="11" t="s">
        <v>7</v>
      </c>
      <c r="B81" s="13">
        <v>28</v>
      </c>
      <c r="C81" s="14">
        <f>'RMN-BRP'!E30</f>
        <v>398815.2</v>
      </c>
      <c r="D81" s="9">
        <f>ROUNDDOWN((('ASIG POR TRAMO'!D81*20%)+((45125*($B81/44)))),0)</f>
        <v>31528</v>
      </c>
      <c r="E81" s="9">
        <f>ROUNDDOWN((('ASIG POR TRAMO'!E81*20%)+((45125*($B81/44)))),0)</f>
        <v>34302</v>
      </c>
      <c r="F81" s="9">
        <f>ROUNDDOWN((('ASIG POR TRAMO'!F81*20%)+((45125*($B81/44)))),0)</f>
        <v>37076</v>
      </c>
      <c r="G81" s="9">
        <f>ROUNDDOWN((('ASIG POR TRAMO'!G81*20%)+((45125*($B81/44)))),0)</f>
        <v>39849</v>
      </c>
      <c r="H81" s="9">
        <f>ROUNDDOWN((('ASIG POR TRAMO'!H81*20%)+((45125*($B81/44)))),0)</f>
        <v>42622</v>
      </c>
      <c r="I81" s="9">
        <f>ROUNDDOWN((('ASIG POR TRAMO'!I81*20%)+((45125*($B81/44)))),0)</f>
        <v>45396</v>
      </c>
      <c r="J81" s="9">
        <f>ROUNDDOWN((('ASIG POR TRAMO'!J81*20%)+((45125*($B81/44)))),0)</f>
        <v>48169</v>
      </c>
      <c r="K81" s="9">
        <f>ROUNDDOWN((('ASIG POR TRAMO'!K81*20%)+((45125*($B81/44)))),0)</f>
        <v>50943</v>
      </c>
      <c r="L81" s="9">
        <f>ROUNDDOWN((('ASIG POR TRAMO'!L81*20%)+((45125*($B81/44)))),0)</f>
        <v>53716</v>
      </c>
      <c r="M81" s="9">
        <f>ROUNDDOWN((('ASIG POR TRAMO'!M81*20%)+((45125*($B81/44)))),0)</f>
        <v>56490</v>
      </c>
      <c r="N81" s="9">
        <f>ROUNDDOWN((('ASIG POR TRAMO'!N81*20%)+((45125*($B81/44)))),0)</f>
        <v>59263</v>
      </c>
      <c r="O81" s="9">
        <f>ROUNDDOWN((('ASIG POR TRAMO'!O81*20%)+((45125*($B81/44)))),0)</f>
        <v>62037</v>
      </c>
      <c r="P81" s="9">
        <f>ROUNDDOWN((('ASIG POR TRAMO'!P81*20%)+((45125*($B81/44)))),0)</f>
        <v>64810</v>
      </c>
      <c r="Q81" s="9">
        <f>ROUNDDOWN((('ASIG POR TRAMO'!Q81*20%)+((45125*($B81/44)))),0)</f>
        <v>67584</v>
      </c>
      <c r="R81" s="9">
        <f>ROUNDDOWN((('ASIG POR TRAMO'!R81*20%)+((45125*($B81/44)))),0)</f>
        <v>70357</v>
      </c>
    </row>
    <row r="82" spans="1:18" ht="17.45" customHeight="1" thickBot="1" x14ac:dyDescent="0.3">
      <c r="A82" s="11" t="s">
        <v>7</v>
      </c>
      <c r="B82" s="13">
        <v>29</v>
      </c>
      <c r="C82" s="14">
        <f>'RMN-BRP'!E31</f>
        <v>413058.6</v>
      </c>
      <c r="D82" s="9">
        <f>ROUNDDOWN((('ASIG POR TRAMO'!D82*20%)+((45125*($B82/44)))),0)</f>
        <v>32655</v>
      </c>
      <c r="E82" s="9">
        <f>ROUNDDOWN((('ASIG POR TRAMO'!E82*20%)+((45125*($B82/44)))),0)</f>
        <v>35527</v>
      </c>
      <c r="F82" s="9">
        <f>ROUNDDOWN((('ASIG POR TRAMO'!F82*20%)+((45125*($B82/44)))),0)</f>
        <v>38400</v>
      </c>
      <c r="G82" s="9">
        <f>ROUNDDOWN((('ASIG POR TRAMO'!G82*20%)+((45125*($B82/44)))),0)</f>
        <v>41272</v>
      </c>
      <c r="H82" s="9">
        <f>ROUNDDOWN((('ASIG POR TRAMO'!H82*20%)+((45125*($B82/44)))),0)</f>
        <v>44145</v>
      </c>
      <c r="I82" s="9">
        <f>ROUNDDOWN((('ASIG POR TRAMO'!I82*20%)+((45125*($B82/44)))),0)</f>
        <v>47017</v>
      </c>
      <c r="J82" s="9">
        <f>ROUNDDOWN((('ASIG POR TRAMO'!J82*20%)+((45125*($B82/44)))),0)</f>
        <v>49890</v>
      </c>
      <c r="K82" s="9">
        <f>ROUNDDOWN((('ASIG POR TRAMO'!K82*20%)+((45125*($B82/44)))),0)</f>
        <v>52762</v>
      </c>
      <c r="L82" s="9">
        <f>ROUNDDOWN((('ASIG POR TRAMO'!L82*20%)+((45125*($B82/44)))),0)</f>
        <v>55635</v>
      </c>
      <c r="M82" s="9">
        <f>ROUNDDOWN((('ASIG POR TRAMO'!M82*20%)+((45125*($B82/44)))),0)</f>
        <v>58507</v>
      </c>
      <c r="N82" s="9">
        <f>ROUNDDOWN((('ASIG POR TRAMO'!N82*20%)+((45125*($B82/44)))),0)</f>
        <v>61380</v>
      </c>
      <c r="O82" s="9">
        <f>ROUNDDOWN((('ASIG POR TRAMO'!O82*20%)+((45125*($B82/44)))),0)</f>
        <v>64252</v>
      </c>
      <c r="P82" s="9">
        <f>ROUNDDOWN((('ASIG POR TRAMO'!P82*20%)+((45125*($B82/44)))),0)</f>
        <v>67125</v>
      </c>
      <c r="Q82" s="9">
        <f>ROUNDDOWN((('ASIG POR TRAMO'!Q82*20%)+((45125*($B82/44)))),0)</f>
        <v>69997</v>
      </c>
      <c r="R82" s="9">
        <f>ROUNDDOWN((('ASIG POR TRAMO'!R82*20%)+((45125*($B82/44)))),0)</f>
        <v>72870</v>
      </c>
    </row>
    <row r="83" spans="1:18" ht="17.45" customHeight="1" thickBot="1" x14ac:dyDescent="0.3">
      <c r="A83" s="11" t="s">
        <v>7</v>
      </c>
      <c r="B83" s="13">
        <v>30</v>
      </c>
      <c r="C83" s="14">
        <f>'RMN-BRP'!E32</f>
        <v>427302</v>
      </c>
      <c r="D83" s="9">
        <f>ROUNDDOWN((('ASIG POR TRAMO'!D83*20%)+((45125*($B83/44)))),0)</f>
        <v>33781</v>
      </c>
      <c r="E83" s="9">
        <f>ROUNDDOWN((('ASIG POR TRAMO'!E83*20%)+((45125*($B83/44)))),0)</f>
        <v>36752</v>
      </c>
      <c r="F83" s="9">
        <f>ROUNDDOWN((('ASIG POR TRAMO'!F83*20%)+((45125*($B83/44)))),0)</f>
        <v>39724</v>
      </c>
      <c r="G83" s="9">
        <f>ROUNDDOWN((('ASIG POR TRAMO'!G83*20%)+((45125*($B83/44)))),0)</f>
        <v>42695</v>
      </c>
      <c r="H83" s="9">
        <f>ROUNDDOWN((('ASIG POR TRAMO'!H83*20%)+((45125*($B83/44)))),0)</f>
        <v>45667</v>
      </c>
      <c r="I83" s="9">
        <f>ROUNDDOWN((('ASIG POR TRAMO'!I83*20%)+((45125*($B83/44)))),0)</f>
        <v>48639</v>
      </c>
      <c r="J83" s="9">
        <f>ROUNDDOWN((('ASIG POR TRAMO'!J83*20%)+((45125*($B83/44)))),0)</f>
        <v>51610</v>
      </c>
      <c r="K83" s="9">
        <f>ROUNDDOWN((('ASIG POR TRAMO'!K83*20%)+((45125*($B83/44)))),0)</f>
        <v>54582</v>
      </c>
      <c r="L83" s="9">
        <f>ROUNDDOWN((('ASIG POR TRAMO'!L83*20%)+((45125*($B83/44)))),0)</f>
        <v>57553</v>
      </c>
      <c r="M83" s="9">
        <f>ROUNDDOWN((('ASIG POR TRAMO'!M83*20%)+((45125*($B83/44)))),0)</f>
        <v>60525</v>
      </c>
      <c r="N83" s="9">
        <f>ROUNDDOWN((('ASIG POR TRAMO'!N83*20%)+((45125*($B83/44)))),0)</f>
        <v>63496</v>
      </c>
      <c r="O83" s="9">
        <f>ROUNDDOWN((('ASIG POR TRAMO'!O83*20%)+((45125*($B83/44)))),0)</f>
        <v>66468</v>
      </c>
      <c r="P83" s="9">
        <f>ROUNDDOWN((('ASIG POR TRAMO'!P83*20%)+((45125*($B83/44)))),0)</f>
        <v>69440</v>
      </c>
      <c r="Q83" s="9">
        <f>ROUNDDOWN((('ASIG POR TRAMO'!Q83*20%)+((45125*($B83/44)))),0)</f>
        <v>72411</v>
      </c>
      <c r="R83" s="9">
        <f>ROUNDDOWN((('ASIG POR TRAMO'!R83*20%)+((45125*($B83/44)))),0)</f>
        <v>75383</v>
      </c>
    </row>
    <row r="84" spans="1:18" ht="17.45" customHeight="1" thickBot="1" x14ac:dyDescent="0.3">
      <c r="A84" s="11" t="s">
        <v>7</v>
      </c>
      <c r="B84" s="13">
        <v>31</v>
      </c>
      <c r="C84" s="14">
        <f>'RMN-BRP'!E33</f>
        <v>441545.39999999997</v>
      </c>
      <c r="D84" s="9">
        <f>ROUNDDOWN((('ASIG POR TRAMO'!D84*20%)+((45125*($B84/44)))),0)</f>
        <v>34907</v>
      </c>
      <c r="E84" s="9">
        <f>ROUNDDOWN((('ASIG POR TRAMO'!E84*20%)+((45125*($B84/44)))),0)</f>
        <v>37977</v>
      </c>
      <c r="F84" s="9">
        <f>ROUNDDOWN((('ASIG POR TRAMO'!F84*20%)+((45125*($B84/44)))),0)</f>
        <v>41048</v>
      </c>
      <c r="G84" s="9">
        <f>ROUNDDOWN((('ASIG POR TRAMO'!G84*20%)+((45125*($B84/44)))),0)</f>
        <v>44119</v>
      </c>
      <c r="H84" s="9">
        <f>ROUNDDOWN((('ASIG POR TRAMO'!H84*20%)+((45125*($B84/44)))),0)</f>
        <v>47189</v>
      </c>
      <c r="I84" s="9">
        <f>ROUNDDOWN((('ASIG POR TRAMO'!I84*20%)+((45125*($B84/44)))),0)</f>
        <v>50260</v>
      </c>
      <c r="J84" s="9">
        <f>ROUNDDOWN((('ASIG POR TRAMO'!J84*20%)+((45125*($B84/44)))),0)</f>
        <v>53331</v>
      </c>
      <c r="K84" s="9">
        <f>ROUNDDOWN((('ASIG POR TRAMO'!K84*20%)+((45125*($B84/44)))),0)</f>
        <v>56401</v>
      </c>
      <c r="L84" s="9">
        <f>ROUNDDOWN((('ASIG POR TRAMO'!L84*20%)+((45125*($B84/44)))),0)</f>
        <v>59472</v>
      </c>
      <c r="M84" s="9">
        <f>ROUNDDOWN((('ASIG POR TRAMO'!M84*20%)+((45125*($B84/44)))),0)</f>
        <v>62542</v>
      </c>
      <c r="N84" s="9">
        <f>ROUNDDOWN((('ASIG POR TRAMO'!N84*20%)+((45125*($B84/44)))),0)</f>
        <v>65613</v>
      </c>
      <c r="O84" s="9">
        <f>ROUNDDOWN((('ASIG POR TRAMO'!O84*20%)+((45125*($B84/44)))),0)</f>
        <v>68684</v>
      </c>
      <c r="P84" s="9">
        <f>ROUNDDOWN((('ASIG POR TRAMO'!P84*20%)+((45125*($B84/44)))),0)</f>
        <v>71754</v>
      </c>
      <c r="Q84" s="9">
        <f>ROUNDDOWN((('ASIG POR TRAMO'!Q84*20%)+((45125*($B84/44)))),0)</f>
        <v>74825</v>
      </c>
      <c r="R84" s="9">
        <f>ROUNDDOWN((('ASIG POR TRAMO'!R84*20%)+((45125*($B84/44)))),0)</f>
        <v>77895</v>
      </c>
    </row>
    <row r="85" spans="1:18" ht="17.45" customHeight="1" thickBot="1" x14ac:dyDescent="0.3">
      <c r="A85" s="11" t="s">
        <v>7</v>
      </c>
      <c r="B85" s="13">
        <v>32</v>
      </c>
      <c r="C85" s="14">
        <f>'RMN-BRP'!E34</f>
        <v>455788.79999999999</v>
      </c>
      <c r="D85" s="9">
        <f>ROUNDDOWN((('ASIG POR TRAMO'!D85*20%)+((45125*($B85/44)))),0)</f>
        <v>36033</v>
      </c>
      <c r="E85" s="9">
        <f>ROUNDDOWN((('ASIG POR TRAMO'!E85*20%)+((45125*($B85/44)))),0)</f>
        <v>39202</v>
      </c>
      <c r="F85" s="9">
        <f>ROUNDDOWN((('ASIG POR TRAMO'!F85*20%)+((45125*($B85/44)))),0)</f>
        <v>42372</v>
      </c>
      <c r="G85" s="9">
        <f>ROUNDDOWN((('ASIG POR TRAMO'!G85*20%)+((45125*($B85/44)))),0)</f>
        <v>45542</v>
      </c>
      <c r="H85" s="9">
        <f>ROUNDDOWN((('ASIG POR TRAMO'!H85*20%)+((45125*($B85/44)))),0)</f>
        <v>48711</v>
      </c>
      <c r="I85" s="9">
        <f>ROUNDDOWN((('ASIG POR TRAMO'!I85*20%)+((45125*($B85/44)))),0)</f>
        <v>51881</v>
      </c>
      <c r="J85" s="9">
        <f>ROUNDDOWN((('ASIG POR TRAMO'!J85*20%)+((45125*($B85/44)))),0)</f>
        <v>55051</v>
      </c>
      <c r="K85" s="9">
        <f>ROUNDDOWN((('ASIG POR TRAMO'!K85*20%)+((45125*($B85/44)))),0)</f>
        <v>58220</v>
      </c>
      <c r="L85" s="9">
        <f>ROUNDDOWN((('ASIG POR TRAMO'!L85*20%)+((45125*($B85/44)))),0)</f>
        <v>61390</v>
      </c>
      <c r="M85" s="9">
        <f>ROUNDDOWN((('ASIG POR TRAMO'!M85*20%)+((45125*($B85/44)))),0)</f>
        <v>64560</v>
      </c>
      <c r="N85" s="9">
        <f>ROUNDDOWN((('ASIG POR TRAMO'!N85*20%)+((45125*($B85/44)))),0)</f>
        <v>67729</v>
      </c>
      <c r="O85" s="9">
        <f>ROUNDDOWN((('ASIG POR TRAMO'!O85*20%)+((45125*($B85/44)))),0)</f>
        <v>70899</v>
      </c>
      <c r="P85" s="9">
        <f>ROUNDDOWN((('ASIG POR TRAMO'!P85*20%)+((45125*($B85/44)))),0)</f>
        <v>74069</v>
      </c>
      <c r="Q85" s="9">
        <f>ROUNDDOWN((('ASIG POR TRAMO'!Q85*20%)+((45125*($B85/44)))),0)</f>
        <v>77238</v>
      </c>
      <c r="R85" s="9">
        <f>ROUNDDOWN((('ASIG POR TRAMO'!R85*20%)+((45125*($B85/44)))),0)</f>
        <v>80408</v>
      </c>
    </row>
    <row r="86" spans="1:18" ht="17.45" customHeight="1" thickBot="1" x14ac:dyDescent="0.3">
      <c r="A86" s="11" t="s">
        <v>7</v>
      </c>
      <c r="B86" s="13">
        <v>33</v>
      </c>
      <c r="C86" s="14">
        <f>'RMN-BRP'!E35</f>
        <v>470032.2</v>
      </c>
      <c r="D86" s="9">
        <f>ROUNDDOWN((('ASIG POR TRAMO'!D86*20%)+((45125*($B86/44)))),0)</f>
        <v>37159</v>
      </c>
      <c r="E86" s="9">
        <f>ROUNDDOWN((('ASIG POR TRAMO'!E86*20%)+((45125*($B86/44)))),0)</f>
        <v>40428</v>
      </c>
      <c r="F86" s="9">
        <f>ROUNDDOWN((('ASIG POR TRAMO'!F86*20%)+((45125*($B86/44)))),0)</f>
        <v>43696</v>
      </c>
      <c r="G86" s="9">
        <f>ROUNDDOWN((('ASIG POR TRAMO'!G86*20%)+((45125*($B86/44)))),0)</f>
        <v>46965</v>
      </c>
      <c r="H86" s="9">
        <f>ROUNDDOWN((('ASIG POR TRAMO'!H86*20%)+((45125*($B86/44)))),0)</f>
        <v>50234</v>
      </c>
      <c r="I86" s="9">
        <f>ROUNDDOWN((('ASIG POR TRAMO'!I86*20%)+((45125*($B86/44)))),0)</f>
        <v>53502</v>
      </c>
      <c r="J86" s="9">
        <f>ROUNDDOWN((('ASIG POR TRAMO'!J86*20%)+((45125*($B86/44)))),0)</f>
        <v>56771</v>
      </c>
      <c r="K86" s="9">
        <f>ROUNDDOWN((('ASIG POR TRAMO'!K86*20%)+((45125*($B86/44)))),0)</f>
        <v>60040</v>
      </c>
      <c r="L86" s="9">
        <f>ROUNDDOWN((('ASIG POR TRAMO'!L86*20%)+((45125*($B86/44)))),0)</f>
        <v>63309</v>
      </c>
      <c r="M86" s="9">
        <f>ROUNDDOWN((('ASIG POR TRAMO'!M86*20%)+((45125*($B86/44)))),0)</f>
        <v>66577</v>
      </c>
      <c r="N86" s="9">
        <f>ROUNDDOWN((('ASIG POR TRAMO'!N86*20%)+((45125*($B86/44)))),0)</f>
        <v>69846</v>
      </c>
      <c r="O86" s="9">
        <f>ROUNDDOWN((('ASIG POR TRAMO'!O86*20%)+((45125*($B86/44)))),0)</f>
        <v>73115</v>
      </c>
      <c r="P86" s="9">
        <f>ROUNDDOWN((('ASIG POR TRAMO'!P86*20%)+((45125*($B86/44)))),0)</f>
        <v>76383</v>
      </c>
      <c r="Q86" s="9">
        <f>ROUNDDOWN((('ASIG POR TRAMO'!Q86*20%)+((45125*($B86/44)))),0)</f>
        <v>79652</v>
      </c>
      <c r="R86" s="9">
        <f>ROUNDDOWN((('ASIG POR TRAMO'!R86*20%)+((45125*($B86/44)))),0)</f>
        <v>82921</v>
      </c>
    </row>
    <row r="87" spans="1:18" ht="17.45" customHeight="1" thickBot="1" x14ac:dyDescent="0.3">
      <c r="A87" s="11" t="s">
        <v>7</v>
      </c>
      <c r="B87" s="13">
        <v>34</v>
      </c>
      <c r="C87" s="14">
        <f>'RMN-BRP'!E36</f>
        <v>484275.6</v>
      </c>
      <c r="D87" s="9">
        <f>ROUNDDOWN((('ASIG POR TRAMO'!D87*20%)+((45125*($B87/44)))),0)</f>
        <v>38285</v>
      </c>
      <c r="E87" s="9">
        <f>ROUNDDOWN((('ASIG POR TRAMO'!E87*20%)+((45125*($B87/44)))),0)</f>
        <v>41653</v>
      </c>
      <c r="F87" s="9">
        <f>ROUNDDOWN((('ASIG POR TRAMO'!F87*20%)+((45125*($B87/44)))),0)</f>
        <v>45020</v>
      </c>
      <c r="G87" s="9">
        <f>ROUNDDOWN((('ASIG POR TRAMO'!G87*20%)+((45125*($B87/44)))),0)</f>
        <v>48388</v>
      </c>
      <c r="H87" s="9">
        <f>ROUNDDOWN((('ASIG POR TRAMO'!H87*20%)+((45125*($B87/44)))),0)</f>
        <v>51756</v>
      </c>
      <c r="I87" s="9">
        <f>ROUNDDOWN((('ASIG POR TRAMO'!I87*20%)+((45125*($B87/44)))),0)</f>
        <v>55124</v>
      </c>
      <c r="J87" s="9">
        <f>ROUNDDOWN((('ASIG POR TRAMO'!J87*20%)+((45125*($B87/44)))),0)</f>
        <v>58491</v>
      </c>
      <c r="K87" s="9">
        <f>ROUNDDOWN((('ASIG POR TRAMO'!K87*20%)+((45125*($B87/44)))),0)</f>
        <v>61859</v>
      </c>
      <c r="L87" s="9">
        <f>ROUNDDOWN((('ASIG POR TRAMO'!L87*20%)+((45125*($B87/44)))),0)</f>
        <v>65227</v>
      </c>
      <c r="M87" s="9">
        <f>ROUNDDOWN((('ASIG POR TRAMO'!M87*20%)+((45125*($B87/44)))),0)</f>
        <v>68595</v>
      </c>
      <c r="N87" s="9">
        <f>ROUNDDOWN((('ASIG POR TRAMO'!N87*20%)+((45125*($B87/44)))),0)</f>
        <v>71963</v>
      </c>
      <c r="O87" s="9">
        <f>ROUNDDOWN((('ASIG POR TRAMO'!O87*20%)+((45125*($B87/44)))),0)</f>
        <v>75330</v>
      </c>
      <c r="P87" s="9">
        <f>ROUNDDOWN((('ASIG POR TRAMO'!P87*20%)+((45125*($B87/44)))),0)</f>
        <v>78698</v>
      </c>
      <c r="Q87" s="9">
        <f>ROUNDDOWN((('ASIG POR TRAMO'!Q87*20%)+((45125*($B87/44)))),0)</f>
        <v>82066</v>
      </c>
      <c r="R87" s="9">
        <f>ROUNDDOWN((('ASIG POR TRAMO'!R87*20%)+((45125*($B87/44)))),0)</f>
        <v>85434</v>
      </c>
    </row>
    <row r="88" spans="1:18" ht="17.45" customHeight="1" thickBot="1" x14ac:dyDescent="0.3">
      <c r="A88" s="11" t="s">
        <v>7</v>
      </c>
      <c r="B88" s="13">
        <v>35</v>
      </c>
      <c r="C88" s="14">
        <f>'RMN-BRP'!E37</f>
        <v>498519</v>
      </c>
      <c r="D88" s="9">
        <f>ROUNDDOWN((('ASIG POR TRAMO'!D88*20%)+((45125*($B88/44)))),0)</f>
        <v>39411</v>
      </c>
      <c r="E88" s="9">
        <f>ROUNDDOWN((('ASIG POR TRAMO'!E88*20%)+((45125*($B88/44)))),0)</f>
        <v>42878</v>
      </c>
      <c r="F88" s="9">
        <f>ROUNDDOWN((('ASIG POR TRAMO'!F88*20%)+((45125*($B88/44)))),0)</f>
        <v>46345</v>
      </c>
      <c r="G88" s="9">
        <f>ROUNDDOWN((('ASIG POR TRAMO'!G88*20%)+((45125*($B88/44)))),0)</f>
        <v>49811</v>
      </c>
      <c r="H88" s="9">
        <f>ROUNDDOWN((('ASIG POR TRAMO'!H88*20%)+((45125*($B88/44)))),0)</f>
        <v>53278</v>
      </c>
      <c r="I88" s="9">
        <f>ROUNDDOWN((('ASIG POR TRAMO'!I88*20%)+((45125*($B88/44)))),0)</f>
        <v>56745</v>
      </c>
      <c r="J88" s="9">
        <f>ROUNDDOWN((('ASIG POR TRAMO'!J88*20%)+((45125*($B88/44)))),0)</f>
        <v>60212</v>
      </c>
      <c r="K88" s="9">
        <f>ROUNDDOWN((('ASIG POR TRAMO'!K88*20%)+((45125*($B88/44)))),0)</f>
        <v>63679</v>
      </c>
      <c r="L88" s="9">
        <f>ROUNDDOWN((('ASIG POR TRAMO'!L88*20%)+((45125*($B88/44)))),0)</f>
        <v>67146</v>
      </c>
      <c r="M88" s="9">
        <f>ROUNDDOWN((('ASIG POR TRAMO'!M88*20%)+((45125*($B88/44)))),0)</f>
        <v>70612</v>
      </c>
      <c r="N88" s="9">
        <f>ROUNDDOWN((('ASIG POR TRAMO'!N88*20%)+((45125*($B88/44)))),0)</f>
        <v>74079</v>
      </c>
      <c r="O88" s="9">
        <f>ROUNDDOWN((('ASIG POR TRAMO'!O88*20%)+((45125*($B88/44)))),0)</f>
        <v>77546</v>
      </c>
      <c r="P88" s="9">
        <f>ROUNDDOWN((('ASIG POR TRAMO'!P88*20%)+((45125*($B88/44)))),0)</f>
        <v>81013</v>
      </c>
      <c r="Q88" s="9">
        <f>ROUNDDOWN((('ASIG POR TRAMO'!Q88*20%)+((45125*($B88/44)))),0)</f>
        <v>84480</v>
      </c>
      <c r="R88" s="9">
        <f>ROUNDDOWN((('ASIG POR TRAMO'!R88*20%)+((45125*($B88/44)))),0)</f>
        <v>87947</v>
      </c>
    </row>
    <row r="89" spans="1:18" ht="17.45" customHeight="1" thickBot="1" x14ac:dyDescent="0.3">
      <c r="A89" s="11" t="s">
        <v>7</v>
      </c>
      <c r="B89" s="13">
        <v>36</v>
      </c>
      <c r="C89" s="14">
        <f>'RMN-BRP'!E38</f>
        <v>512762.39999999997</v>
      </c>
      <c r="D89" s="9">
        <f>ROUNDDOWN((('ASIG POR TRAMO'!D89*20%)+((45125*($B89/44)))),0)</f>
        <v>40537</v>
      </c>
      <c r="E89" s="9">
        <f>ROUNDDOWN((('ASIG POR TRAMO'!E89*20%)+((45125*($B89/44)))),0)</f>
        <v>44103</v>
      </c>
      <c r="F89" s="9">
        <f>ROUNDDOWN((('ASIG POR TRAMO'!F89*20%)+((45125*($B89/44)))),0)</f>
        <v>47669</v>
      </c>
      <c r="G89" s="9">
        <f>ROUNDDOWN((('ASIG POR TRAMO'!G89*20%)+((45125*($B89/44)))),0)</f>
        <v>51235</v>
      </c>
      <c r="H89" s="9">
        <f>ROUNDDOWN((('ASIG POR TRAMO'!H89*20%)+((45125*($B89/44)))),0)</f>
        <v>54801</v>
      </c>
      <c r="I89" s="9">
        <f>ROUNDDOWN((('ASIG POR TRAMO'!I89*20%)+((45125*($B89/44)))),0)</f>
        <v>58366</v>
      </c>
      <c r="J89" s="9">
        <f>ROUNDDOWN((('ASIG POR TRAMO'!J89*20%)+((45125*($B89/44)))),0)</f>
        <v>61932</v>
      </c>
      <c r="K89" s="9">
        <f>ROUNDDOWN((('ASIG POR TRAMO'!K89*20%)+((45125*($B89/44)))),0)</f>
        <v>65498</v>
      </c>
      <c r="L89" s="9">
        <f>ROUNDDOWN((('ASIG POR TRAMO'!L89*20%)+((45125*($B89/44)))),0)</f>
        <v>69064</v>
      </c>
      <c r="M89" s="9">
        <f>ROUNDDOWN((('ASIG POR TRAMO'!M89*20%)+((45125*($B89/44)))),0)</f>
        <v>72630</v>
      </c>
      <c r="N89" s="9">
        <f>ROUNDDOWN((('ASIG POR TRAMO'!N89*20%)+((45125*($B89/44)))),0)</f>
        <v>76196</v>
      </c>
      <c r="O89" s="9">
        <f>ROUNDDOWN((('ASIG POR TRAMO'!O89*20%)+((45125*($B89/44)))),0)</f>
        <v>79762</v>
      </c>
      <c r="P89" s="9">
        <f>ROUNDDOWN((('ASIG POR TRAMO'!P89*20%)+((45125*($B89/44)))),0)</f>
        <v>83328</v>
      </c>
      <c r="Q89" s="9">
        <f>ROUNDDOWN((('ASIG POR TRAMO'!Q89*20%)+((45125*($B89/44)))),0)</f>
        <v>86894</v>
      </c>
      <c r="R89" s="9">
        <f>ROUNDDOWN((('ASIG POR TRAMO'!R89*20%)+((45125*($B89/44)))),0)</f>
        <v>90459</v>
      </c>
    </row>
    <row r="90" spans="1:18" ht="17.45" customHeight="1" thickBot="1" x14ac:dyDescent="0.3">
      <c r="A90" s="11" t="s">
        <v>7</v>
      </c>
      <c r="B90" s="13">
        <v>37</v>
      </c>
      <c r="C90" s="14">
        <f>'RMN-BRP'!E39</f>
        <v>527005.79999999993</v>
      </c>
      <c r="D90" s="9">
        <f>ROUNDDOWN((('ASIG POR TRAMO'!D90*20%)+((45125*($B90/44)))),0)</f>
        <v>41663</v>
      </c>
      <c r="E90" s="9">
        <f>ROUNDDOWN((('ASIG POR TRAMO'!E90*20%)+((45125*($B90/44)))),0)</f>
        <v>45328</v>
      </c>
      <c r="F90" s="9">
        <f>ROUNDDOWN((('ASIG POR TRAMO'!F90*20%)+((45125*($B90/44)))),0)</f>
        <v>48993</v>
      </c>
      <c r="G90" s="9">
        <f>ROUNDDOWN((('ASIG POR TRAMO'!G90*20%)+((45125*($B90/44)))),0)</f>
        <v>52658</v>
      </c>
      <c r="H90" s="9">
        <f>ROUNDDOWN((('ASIG POR TRAMO'!H90*20%)+((45125*($B90/44)))),0)</f>
        <v>56323</v>
      </c>
      <c r="I90" s="9">
        <f>ROUNDDOWN((('ASIG POR TRAMO'!I90*20%)+((45125*($B90/44)))),0)</f>
        <v>59988</v>
      </c>
      <c r="J90" s="9">
        <f>ROUNDDOWN((('ASIG POR TRAMO'!J90*20%)+((45125*($B90/44)))),0)</f>
        <v>63653</v>
      </c>
      <c r="K90" s="9">
        <f>ROUNDDOWN((('ASIG POR TRAMO'!K90*20%)+((45125*($B90/44)))),0)</f>
        <v>67318</v>
      </c>
      <c r="L90" s="9">
        <f>ROUNDDOWN((('ASIG POR TRAMO'!L90*20%)+((45125*($B90/44)))),0)</f>
        <v>70983</v>
      </c>
      <c r="M90" s="9">
        <f>ROUNDDOWN((('ASIG POR TRAMO'!M90*20%)+((45125*($B90/44)))),0)</f>
        <v>74647</v>
      </c>
      <c r="N90" s="9">
        <f>ROUNDDOWN((('ASIG POR TRAMO'!N90*20%)+((45125*($B90/44)))),0)</f>
        <v>78312</v>
      </c>
      <c r="O90" s="9">
        <f>ROUNDDOWN((('ASIG POR TRAMO'!O90*20%)+((45125*($B90/44)))),0)</f>
        <v>81977</v>
      </c>
      <c r="P90" s="9">
        <f>ROUNDDOWN((('ASIG POR TRAMO'!P90*20%)+((45125*($B90/44)))),0)</f>
        <v>85642</v>
      </c>
      <c r="Q90" s="9">
        <f>ROUNDDOWN((('ASIG POR TRAMO'!Q90*20%)+((45125*($B90/44)))),0)</f>
        <v>89307</v>
      </c>
      <c r="R90" s="9">
        <f>ROUNDDOWN((('ASIG POR TRAMO'!R90*20%)+((45125*($B90/44)))),0)</f>
        <v>92972</v>
      </c>
    </row>
    <row r="91" spans="1:18" ht="17.45" customHeight="1" thickBot="1" x14ac:dyDescent="0.3">
      <c r="A91" s="11" t="s">
        <v>7</v>
      </c>
      <c r="B91" s="13">
        <v>38</v>
      </c>
      <c r="C91" s="14">
        <f>'RMN-BRP'!E40</f>
        <v>541249.19999999995</v>
      </c>
      <c r="D91" s="9">
        <f>ROUNDDOWN((('ASIG POR TRAMO'!D91*20%)+((45125*($B91/44)))),0)</f>
        <v>42789</v>
      </c>
      <c r="E91" s="9">
        <f>ROUNDDOWN((('ASIG POR TRAMO'!E91*20%)+((45125*($B91/44)))),0)</f>
        <v>46553</v>
      </c>
      <c r="F91" s="9">
        <f>ROUNDDOWN((('ASIG POR TRAMO'!F91*20%)+((45125*($B91/44)))),0)</f>
        <v>50317</v>
      </c>
      <c r="G91" s="9">
        <f>ROUNDDOWN((('ASIG POR TRAMO'!G91*20%)+((45125*($B91/44)))),0)</f>
        <v>54081</v>
      </c>
      <c r="H91" s="9">
        <f>ROUNDDOWN((('ASIG POR TRAMO'!H91*20%)+((45125*($B91/44)))),0)</f>
        <v>57845</v>
      </c>
      <c r="I91" s="9">
        <f>ROUNDDOWN((('ASIG POR TRAMO'!I91*20%)+((45125*($B91/44)))),0)</f>
        <v>61609</v>
      </c>
      <c r="J91" s="9">
        <f>ROUNDDOWN((('ASIG POR TRAMO'!J91*20%)+((45125*($B91/44)))),0)</f>
        <v>65373</v>
      </c>
      <c r="K91" s="9">
        <f>ROUNDDOWN((('ASIG POR TRAMO'!K91*20%)+((45125*($B91/44)))),0)</f>
        <v>69137</v>
      </c>
      <c r="L91" s="9">
        <f>ROUNDDOWN((('ASIG POR TRAMO'!L91*20%)+((45125*($B91/44)))),0)</f>
        <v>72901</v>
      </c>
      <c r="M91" s="9">
        <f>ROUNDDOWN((('ASIG POR TRAMO'!M91*20%)+((45125*($B91/44)))),0)</f>
        <v>76665</v>
      </c>
      <c r="N91" s="9">
        <f>ROUNDDOWN((('ASIG POR TRAMO'!N91*20%)+((45125*($B91/44)))),0)</f>
        <v>80429</v>
      </c>
      <c r="O91" s="9">
        <f>ROUNDDOWN((('ASIG POR TRAMO'!O91*20%)+((45125*($B91/44)))),0)</f>
        <v>84193</v>
      </c>
      <c r="P91" s="9">
        <f>ROUNDDOWN((('ASIG POR TRAMO'!P91*20%)+((45125*($B91/44)))),0)</f>
        <v>87957</v>
      </c>
      <c r="Q91" s="9">
        <f>ROUNDDOWN((('ASIG POR TRAMO'!Q91*20%)+((45125*($B91/44)))),0)</f>
        <v>91721</v>
      </c>
      <c r="R91" s="9">
        <f>ROUNDDOWN((('ASIG POR TRAMO'!R91*20%)+((45125*($B91/44)))),0)</f>
        <v>95485</v>
      </c>
    </row>
    <row r="92" spans="1:18" ht="17.45" customHeight="1" thickBot="1" x14ac:dyDescent="0.3">
      <c r="A92" s="11" t="s">
        <v>7</v>
      </c>
      <c r="B92" s="13">
        <v>39</v>
      </c>
      <c r="C92" s="14">
        <f>'RMN-BRP'!E41</f>
        <v>555492.6</v>
      </c>
      <c r="D92" s="9">
        <f>ROUNDDOWN((('ASIG POR TRAMO'!D92*20%)+((45125*($B92/44)))),0)</f>
        <v>43915</v>
      </c>
      <c r="E92" s="9">
        <f>ROUNDDOWN((('ASIG POR TRAMO'!E92*20%)+((45125*($B92/44)))),0)</f>
        <v>47778</v>
      </c>
      <c r="F92" s="9">
        <f>ROUNDDOWN((('ASIG POR TRAMO'!F92*20%)+((45125*($B92/44)))),0)</f>
        <v>51641</v>
      </c>
      <c r="G92" s="9">
        <f>ROUNDDOWN((('ASIG POR TRAMO'!G92*20%)+((45125*($B92/44)))),0)</f>
        <v>55504</v>
      </c>
      <c r="H92" s="9">
        <f>ROUNDDOWN((('ASIG POR TRAMO'!H92*20%)+((45125*($B92/44)))),0)</f>
        <v>59367</v>
      </c>
      <c r="I92" s="9">
        <f>ROUNDDOWN((('ASIG POR TRAMO'!I92*20%)+((45125*($B92/44)))),0)</f>
        <v>63230</v>
      </c>
      <c r="J92" s="9">
        <f>ROUNDDOWN((('ASIG POR TRAMO'!J92*20%)+((45125*($B92/44)))),0)</f>
        <v>67093</v>
      </c>
      <c r="K92" s="9">
        <f>ROUNDDOWN((('ASIG POR TRAMO'!K92*20%)+((45125*($B92/44)))),0)</f>
        <v>70956</v>
      </c>
      <c r="L92" s="9">
        <f>ROUNDDOWN((('ASIG POR TRAMO'!L92*20%)+((45125*($B92/44)))),0)</f>
        <v>74819</v>
      </c>
      <c r="M92" s="9">
        <f>ROUNDDOWN((('ASIG POR TRAMO'!M92*20%)+((45125*($B92/44)))),0)</f>
        <v>78682</v>
      </c>
      <c r="N92" s="9">
        <f>ROUNDDOWN((('ASIG POR TRAMO'!N92*20%)+((45125*($B92/44)))),0)</f>
        <v>82545</v>
      </c>
      <c r="O92" s="9">
        <f>ROUNDDOWN((('ASIG POR TRAMO'!O92*20%)+((45125*($B92/44)))),0)</f>
        <v>86408</v>
      </c>
      <c r="P92" s="9">
        <f>ROUNDDOWN((('ASIG POR TRAMO'!P92*20%)+((45125*($B92/44)))),0)</f>
        <v>90271</v>
      </c>
      <c r="Q92" s="9">
        <f>ROUNDDOWN((('ASIG POR TRAMO'!Q92*20%)+((45125*($B92/44)))),0)</f>
        <v>94135</v>
      </c>
      <c r="R92" s="9">
        <f>ROUNDDOWN((('ASIG POR TRAMO'!R92*20%)+((45125*($B92/44)))),0)</f>
        <v>97998</v>
      </c>
    </row>
    <row r="93" spans="1:18" ht="17.45" customHeight="1" thickBot="1" x14ac:dyDescent="0.3">
      <c r="A93" s="11" t="s">
        <v>7</v>
      </c>
      <c r="B93" s="13">
        <v>40</v>
      </c>
      <c r="C93" s="14">
        <f>'RMN-BRP'!E42</f>
        <v>569736</v>
      </c>
      <c r="D93" s="9">
        <f>ROUNDDOWN((('ASIG POR TRAMO'!D93*20%)+((45125*($B93/44)))),0)</f>
        <v>45041</v>
      </c>
      <c r="E93" s="9">
        <f>ROUNDDOWN((('ASIG POR TRAMO'!E93*20%)+((45125*($B93/44)))),0)</f>
        <v>49003</v>
      </c>
      <c r="F93" s="9">
        <f>ROUNDDOWN((('ASIG POR TRAMO'!F93*20%)+((45125*($B93/44)))),0)</f>
        <v>52965</v>
      </c>
      <c r="G93" s="9">
        <f>ROUNDDOWN((('ASIG POR TRAMO'!G93*20%)+((45125*($B93/44)))),0)</f>
        <v>56927</v>
      </c>
      <c r="H93" s="9">
        <f>ROUNDDOWN((('ASIG POR TRAMO'!H93*20%)+((45125*($B93/44)))),0)</f>
        <v>60889</v>
      </c>
      <c r="I93" s="9">
        <f>ROUNDDOWN((('ASIG POR TRAMO'!I93*20%)+((45125*($B93/44)))),0)</f>
        <v>64852</v>
      </c>
      <c r="J93" s="9">
        <f>ROUNDDOWN((('ASIG POR TRAMO'!J93*20%)+((45125*($B93/44)))),0)</f>
        <v>68814</v>
      </c>
      <c r="K93" s="9">
        <f>ROUNDDOWN((('ASIG POR TRAMO'!K93*20%)+((45125*($B93/44)))),0)</f>
        <v>72776</v>
      </c>
      <c r="L93" s="9">
        <f>ROUNDDOWN((('ASIG POR TRAMO'!L93*20%)+((45125*($B93/44)))),0)</f>
        <v>76738</v>
      </c>
      <c r="M93" s="9">
        <f>ROUNDDOWN((('ASIG POR TRAMO'!M93*20%)+((45125*($B93/44)))),0)</f>
        <v>80700</v>
      </c>
      <c r="N93" s="9">
        <f>ROUNDDOWN((('ASIG POR TRAMO'!N93*20%)+((45125*($B93/44)))),0)</f>
        <v>84662</v>
      </c>
      <c r="O93" s="9">
        <f>ROUNDDOWN((('ASIG POR TRAMO'!O93*20%)+((45125*($B93/44)))),0)</f>
        <v>88624</v>
      </c>
      <c r="P93" s="9">
        <f>ROUNDDOWN((('ASIG POR TRAMO'!P93*20%)+((45125*($B93/44)))),0)</f>
        <v>92586</v>
      </c>
      <c r="Q93" s="9">
        <f>ROUNDDOWN((('ASIG POR TRAMO'!Q93*20%)+((45125*($B93/44)))),0)</f>
        <v>96548</v>
      </c>
      <c r="R93" s="9">
        <f>ROUNDDOWN((('ASIG POR TRAMO'!R93*20%)+((45125*($B93/44)))),0)</f>
        <v>100510</v>
      </c>
    </row>
    <row r="94" spans="1:18" ht="17.45" customHeight="1" thickBot="1" x14ac:dyDescent="0.3">
      <c r="A94" s="11" t="s">
        <v>7</v>
      </c>
      <c r="B94" s="13">
        <v>41</v>
      </c>
      <c r="C94" s="14">
        <f>'RMN-BRP'!E43</f>
        <v>583979.4</v>
      </c>
      <c r="D94" s="9">
        <f>ROUNDDOWN((('ASIG POR TRAMO'!D94*20%)+((45125*($B94/44)))),0)</f>
        <v>46167</v>
      </c>
      <c r="E94" s="9">
        <f>ROUNDDOWN((('ASIG POR TRAMO'!E94*20%)+((45125*($B94/44)))),0)</f>
        <v>50228</v>
      </c>
      <c r="F94" s="9">
        <f>ROUNDDOWN((('ASIG POR TRAMO'!F94*20%)+((45125*($B94/44)))),0)</f>
        <v>54289</v>
      </c>
      <c r="G94" s="9">
        <f>ROUNDDOWN((('ASIG POR TRAMO'!G94*20%)+((45125*($B94/44)))),0)</f>
        <v>58351</v>
      </c>
      <c r="H94" s="9">
        <f>ROUNDDOWN((('ASIG POR TRAMO'!H94*20%)+((45125*($B94/44)))),0)</f>
        <v>62412</v>
      </c>
      <c r="I94" s="9">
        <f>ROUNDDOWN((('ASIG POR TRAMO'!I94*20%)+((45125*($B94/44)))),0)</f>
        <v>66473</v>
      </c>
      <c r="J94" s="9">
        <f>ROUNDDOWN((('ASIG POR TRAMO'!J94*20%)+((45125*($B94/44)))),0)</f>
        <v>70534</v>
      </c>
      <c r="K94" s="9">
        <f>ROUNDDOWN((('ASIG POR TRAMO'!K94*20%)+((45125*($B94/44)))),0)</f>
        <v>74595</v>
      </c>
      <c r="L94" s="9">
        <f>ROUNDDOWN((('ASIG POR TRAMO'!L94*20%)+((45125*($B94/44)))),0)</f>
        <v>78656</v>
      </c>
      <c r="M94" s="9">
        <f>ROUNDDOWN((('ASIG POR TRAMO'!M94*20%)+((45125*($B94/44)))),0)</f>
        <v>82718</v>
      </c>
      <c r="N94" s="9">
        <f>ROUNDDOWN((('ASIG POR TRAMO'!N94*20%)+((45125*($B94/44)))),0)</f>
        <v>86779</v>
      </c>
      <c r="O94" s="9">
        <f>ROUNDDOWN((('ASIG POR TRAMO'!O94*20%)+((45125*($B94/44)))),0)</f>
        <v>90840</v>
      </c>
      <c r="P94" s="9">
        <f>ROUNDDOWN((('ASIG POR TRAMO'!P94*20%)+((45125*($B94/44)))),0)</f>
        <v>94901</v>
      </c>
      <c r="Q94" s="9">
        <f>ROUNDDOWN((('ASIG POR TRAMO'!Q94*20%)+((45125*($B94/44)))),0)</f>
        <v>98962</v>
      </c>
      <c r="R94" s="9">
        <f>ROUNDDOWN((('ASIG POR TRAMO'!R94*20%)+((45125*($B94/44)))),0)</f>
        <v>103023</v>
      </c>
    </row>
    <row r="95" spans="1:18" ht="17.45" customHeight="1" thickBot="1" x14ac:dyDescent="0.3">
      <c r="A95" s="11" t="s">
        <v>7</v>
      </c>
      <c r="B95" s="13">
        <v>42</v>
      </c>
      <c r="C95" s="14">
        <f>'RMN-BRP'!E44</f>
        <v>598222.79999999993</v>
      </c>
      <c r="D95" s="9">
        <f>ROUNDDOWN((('ASIG POR TRAMO'!D95*20%)+((45125*($B95/44)))),0)</f>
        <v>47293</v>
      </c>
      <c r="E95" s="9">
        <f>ROUNDDOWN((('ASIG POR TRAMO'!E95*20%)+((45125*($B95/44)))),0)</f>
        <v>51453</v>
      </c>
      <c r="F95" s="9">
        <f>ROUNDDOWN((('ASIG POR TRAMO'!F95*20%)+((45125*($B95/44)))),0)</f>
        <v>55614</v>
      </c>
      <c r="G95" s="9">
        <f>ROUNDDOWN((('ASIG POR TRAMO'!G95*20%)+((45125*($B95/44)))),0)</f>
        <v>59774</v>
      </c>
      <c r="H95" s="9">
        <f>ROUNDDOWN((('ASIG POR TRAMO'!H95*20%)+((45125*($B95/44)))),0)</f>
        <v>63934</v>
      </c>
      <c r="I95" s="9">
        <f>ROUNDDOWN((('ASIG POR TRAMO'!I95*20%)+((45125*($B95/44)))),0)</f>
        <v>68094</v>
      </c>
      <c r="J95" s="9">
        <f>ROUNDDOWN((('ASIG POR TRAMO'!J95*20%)+((45125*($B95/44)))),0)</f>
        <v>72254</v>
      </c>
      <c r="K95" s="9">
        <f>ROUNDDOWN((('ASIG POR TRAMO'!K95*20%)+((45125*($B95/44)))),0)</f>
        <v>76415</v>
      </c>
      <c r="L95" s="9">
        <f>ROUNDDOWN((('ASIG POR TRAMO'!L95*20%)+((45125*($B95/44)))),0)</f>
        <v>80575</v>
      </c>
      <c r="M95" s="9">
        <f>ROUNDDOWN((('ASIG POR TRAMO'!M95*20%)+((45125*($B95/44)))),0)</f>
        <v>84735</v>
      </c>
      <c r="N95" s="9">
        <f>ROUNDDOWN((('ASIG POR TRAMO'!N95*20%)+((45125*($B95/44)))),0)</f>
        <v>88895</v>
      </c>
      <c r="O95" s="9">
        <f>ROUNDDOWN((('ASIG POR TRAMO'!O95*20%)+((45125*($B95/44)))),0)</f>
        <v>93055</v>
      </c>
      <c r="P95" s="9">
        <f>ROUNDDOWN((('ASIG POR TRAMO'!P95*20%)+((45125*($B95/44)))),0)</f>
        <v>97216</v>
      </c>
      <c r="Q95" s="9">
        <f>ROUNDDOWN((('ASIG POR TRAMO'!Q95*20%)+((45125*($B95/44)))),0)</f>
        <v>101376</v>
      </c>
      <c r="R95" s="9">
        <f>ROUNDDOWN((('ASIG POR TRAMO'!R95*20%)+((45125*($B95/44)))),0)</f>
        <v>105536</v>
      </c>
    </row>
    <row r="96" spans="1:18" ht="17.45" customHeight="1" thickBot="1" x14ac:dyDescent="0.3">
      <c r="A96" s="11" t="s">
        <v>7</v>
      </c>
      <c r="B96" s="13">
        <v>43</v>
      </c>
      <c r="C96" s="14">
        <f>'RMN-BRP'!E45</f>
        <v>612466.19999999995</v>
      </c>
      <c r="D96" s="9">
        <f>ROUNDDOWN((('ASIG POR TRAMO'!D96*20%)+((45125*($B96/44)))),0)</f>
        <v>48419</v>
      </c>
      <c r="E96" s="9">
        <f>ROUNDDOWN((('ASIG POR TRAMO'!E96*20%)+((45125*($B96/44)))),0)</f>
        <v>52679</v>
      </c>
      <c r="F96" s="9">
        <f>ROUNDDOWN((('ASIG POR TRAMO'!F96*20%)+((45125*($B96/44)))),0)</f>
        <v>56938</v>
      </c>
      <c r="G96" s="9">
        <f>ROUNDDOWN((('ASIG POR TRAMO'!G96*20%)+((45125*($B96/44)))),0)</f>
        <v>61197</v>
      </c>
      <c r="H96" s="9">
        <f>ROUNDDOWN((('ASIG POR TRAMO'!H96*20%)+((45125*($B96/44)))),0)</f>
        <v>65456</v>
      </c>
      <c r="I96" s="9">
        <f>ROUNDDOWN((('ASIG POR TRAMO'!I96*20%)+((45125*($B96/44)))),0)</f>
        <v>69715</v>
      </c>
      <c r="J96" s="9">
        <f>ROUNDDOWN((('ASIG POR TRAMO'!J96*20%)+((45125*($B96/44)))),0)</f>
        <v>73975</v>
      </c>
      <c r="K96" s="9">
        <f>ROUNDDOWN((('ASIG POR TRAMO'!K96*20%)+((45125*($B96/44)))),0)</f>
        <v>78234</v>
      </c>
      <c r="L96" s="9">
        <f>ROUNDDOWN((('ASIG POR TRAMO'!L96*20%)+((45125*($B96/44)))),0)</f>
        <v>82493</v>
      </c>
      <c r="M96" s="9">
        <f>ROUNDDOWN((('ASIG POR TRAMO'!M96*20%)+((45125*($B96/44)))),0)</f>
        <v>86753</v>
      </c>
      <c r="N96" s="9">
        <f>ROUNDDOWN((('ASIG POR TRAMO'!N96*20%)+((45125*($B96/44)))),0)</f>
        <v>91012</v>
      </c>
      <c r="O96" s="9">
        <f>ROUNDDOWN((('ASIG POR TRAMO'!O96*20%)+((45125*($B96/44)))),0)</f>
        <v>95271</v>
      </c>
      <c r="P96" s="9">
        <f>ROUNDDOWN((('ASIG POR TRAMO'!P96*20%)+((45125*($B96/44)))),0)</f>
        <v>99530</v>
      </c>
      <c r="Q96" s="9">
        <f>ROUNDDOWN((('ASIG POR TRAMO'!Q96*20%)+((45125*($B96/44)))),0)</f>
        <v>103789</v>
      </c>
      <c r="R96" s="9">
        <f>ROUNDDOWN((('ASIG POR TRAMO'!R96*20%)+((45125*($B96/44)))),0)</f>
        <v>108049</v>
      </c>
    </row>
    <row r="97" spans="1:18" ht="17.45" customHeight="1" thickBot="1" x14ac:dyDescent="0.3">
      <c r="A97" s="11" t="s">
        <v>7</v>
      </c>
      <c r="B97" s="15">
        <v>44</v>
      </c>
      <c r="C97" s="16">
        <f>'RMN-BRP'!E46</f>
        <v>626709.6</v>
      </c>
      <c r="D97" s="9">
        <f>ROUNDDOWN((('ASIG POR TRAMO'!D97*20%)+((45125*($B97/44)))),0)</f>
        <v>49545</v>
      </c>
      <c r="E97" s="9">
        <f>ROUNDDOWN((('ASIG POR TRAMO'!E97*20%)+((45125*($B97/44)))),0)</f>
        <v>53904</v>
      </c>
      <c r="F97" s="9">
        <f>ROUNDDOWN((('ASIG POR TRAMO'!F97*20%)+((45125*($B97/44)))),0)</f>
        <v>58262</v>
      </c>
      <c r="G97" s="9">
        <f>ROUNDDOWN((('ASIG POR TRAMO'!G97*20%)+((45125*($B97/44)))),0)</f>
        <v>62620</v>
      </c>
      <c r="H97" s="9">
        <f>ROUNDDOWN((('ASIG POR TRAMO'!H97*20%)+((45125*($B97/44)))),0)</f>
        <v>66979</v>
      </c>
      <c r="I97" s="9">
        <f>ROUNDDOWN((('ASIG POR TRAMO'!I97*20%)+((45125*($B97/44)))),0)</f>
        <v>71337</v>
      </c>
      <c r="J97" s="9">
        <f>ROUNDDOWN((('ASIG POR TRAMO'!J97*20%)+((45125*($B97/44)))),0)</f>
        <v>75695</v>
      </c>
      <c r="K97" s="9">
        <f>ROUNDDOWN((('ASIG POR TRAMO'!K97*20%)+((45125*($B97/44)))),0)</f>
        <v>80053</v>
      </c>
      <c r="L97" s="9">
        <f>ROUNDDOWN((('ASIG POR TRAMO'!L97*20%)+((45125*($B97/44)))),0)</f>
        <v>84412</v>
      </c>
      <c r="M97" s="9">
        <f>ROUNDDOWN((('ASIG POR TRAMO'!M97*20%)+((45125*($B97/44)))),0)</f>
        <v>88770</v>
      </c>
      <c r="N97" s="9">
        <f>ROUNDDOWN((('ASIG POR TRAMO'!N97*20%)+((45125*($B97/44)))),0)</f>
        <v>93128</v>
      </c>
      <c r="O97" s="9">
        <f>ROUNDDOWN((('ASIG POR TRAMO'!O97*20%)+((45125*($B97/44)))),0)</f>
        <v>97487</v>
      </c>
      <c r="P97" s="9">
        <f>ROUNDDOWN((('ASIG POR TRAMO'!P97*20%)+((45125*($B97/44)))),0)</f>
        <v>101845</v>
      </c>
      <c r="Q97" s="9">
        <f>ROUNDDOWN((('ASIG POR TRAMO'!Q97*20%)+((45125*($B97/44)))),0)</f>
        <v>106203</v>
      </c>
      <c r="R97" s="9">
        <f>ROUNDDOWN((('ASIG POR TRAMO'!R97*20%)+((45125*($B97/44)))),0)</f>
        <v>110562</v>
      </c>
    </row>
    <row r="101" spans="1:18" ht="15.75" thickBot="1" x14ac:dyDescent="0.3"/>
    <row r="102" spans="1:18" ht="16.5" thickBot="1" x14ac:dyDescent="0.3">
      <c r="A102" s="1"/>
      <c r="B102" s="5"/>
      <c r="C102" s="5"/>
      <c r="D102" s="146" t="s">
        <v>77</v>
      </c>
      <c r="E102" s="147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</row>
    <row r="103" spans="1:18" ht="15.75" thickBot="1" x14ac:dyDescent="0.3">
      <c r="A103" s="1"/>
      <c r="B103" s="5"/>
      <c r="C103" s="5"/>
      <c r="D103" s="141" t="s">
        <v>5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3"/>
    </row>
    <row r="104" spans="1:18" ht="17.45" customHeight="1" thickBot="1" x14ac:dyDescent="0.3">
      <c r="A104" s="26" t="s">
        <v>6</v>
      </c>
      <c r="B104" s="144" t="s">
        <v>0</v>
      </c>
      <c r="C104" s="145"/>
      <c r="D104" s="17">
        <v>1</v>
      </c>
      <c r="E104" s="18">
        <v>2</v>
      </c>
      <c r="F104" s="19">
        <v>3</v>
      </c>
      <c r="G104" s="19">
        <v>4</v>
      </c>
      <c r="H104" s="19">
        <v>5</v>
      </c>
      <c r="I104" s="19">
        <v>6</v>
      </c>
      <c r="J104" s="19">
        <v>7</v>
      </c>
      <c r="K104" s="19">
        <v>8</v>
      </c>
      <c r="L104" s="19">
        <v>9</v>
      </c>
      <c r="M104" s="19">
        <v>10</v>
      </c>
      <c r="N104" s="19">
        <v>11</v>
      </c>
      <c r="O104" s="19">
        <v>12</v>
      </c>
      <c r="P104" s="19">
        <v>13</v>
      </c>
      <c r="Q104" s="19">
        <v>14</v>
      </c>
      <c r="R104" s="20">
        <v>15</v>
      </c>
    </row>
    <row r="105" spans="1:18" ht="17.45" customHeight="1" thickBot="1" x14ac:dyDescent="0.3">
      <c r="A105" s="11" t="s">
        <v>8</v>
      </c>
      <c r="B105" s="11">
        <v>1</v>
      </c>
      <c r="C105" s="12">
        <f>'RMN-BRP'!B3</f>
        <v>13537.174999999999</v>
      </c>
      <c r="D105" s="9">
        <f>ROUNDDOWN((('ASIG POR TRAMO'!D105*20%)+((45125*($B105/44)))),0)</f>
        <v>1130</v>
      </c>
      <c r="E105" s="9">
        <f>ROUNDDOWN((('ASIG POR TRAMO'!E105*20%)+((45125*($B105/44)))),0)</f>
        <v>1234</v>
      </c>
      <c r="F105" s="9">
        <f>ROUNDDOWN((('ASIG POR TRAMO'!F105*20%)+((45125*($B105/44)))),0)</f>
        <v>1338</v>
      </c>
      <c r="G105" s="9">
        <f>ROUNDDOWN((('ASIG POR TRAMO'!G105*20%)+((45125*($B105/44)))),0)</f>
        <v>1442</v>
      </c>
      <c r="H105" s="9">
        <f>ROUNDDOWN((('ASIG POR TRAMO'!H105*20%)+((45125*($B105/44)))),0)</f>
        <v>1546</v>
      </c>
      <c r="I105" s="9">
        <f>ROUNDDOWN((('ASIG POR TRAMO'!I105*20%)+((45125*($B105/44)))),0)</f>
        <v>1650</v>
      </c>
      <c r="J105" s="9">
        <f>ROUNDDOWN((('ASIG POR TRAMO'!J105*20%)+((45125*($B105/44)))),0)</f>
        <v>1754</v>
      </c>
      <c r="K105" s="9">
        <f>ROUNDDOWN((('ASIG POR TRAMO'!K105*20%)+((45125*($B105/44)))),0)</f>
        <v>1858</v>
      </c>
      <c r="L105" s="9">
        <f>ROUNDDOWN((('ASIG POR TRAMO'!L105*20%)+((45125*($B105/44)))),0)</f>
        <v>1962</v>
      </c>
      <c r="M105" s="9">
        <f>ROUNDDOWN((('ASIG POR TRAMO'!M105*20%)+((45125*($B105/44)))),0)</f>
        <v>2066</v>
      </c>
      <c r="N105" s="9">
        <f>ROUNDDOWN((('ASIG POR TRAMO'!N105*20%)+((45125*($B105/44)))),0)</f>
        <v>2170</v>
      </c>
      <c r="O105" s="9">
        <f>ROUNDDOWN((('ASIG POR TRAMO'!O105*20%)+((45125*($B105/44)))),0)</f>
        <v>2274</v>
      </c>
      <c r="P105" s="9">
        <f>ROUNDDOWN((('ASIG POR TRAMO'!P105*20%)+((45125*($B105/44)))),0)</f>
        <v>2378</v>
      </c>
      <c r="Q105" s="9">
        <f>ROUNDDOWN((('ASIG POR TRAMO'!Q105*20%)+((45125*($B105/44)))),0)</f>
        <v>2482</v>
      </c>
      <c r="R105" s="9">
        <f>ROUNDDOWN((('ASIG POR TRAMO'!R105*20%)+((45125*($B105/44)))),0)</f>
        <v>2586</v>
      </c>
    </row>
    <row r="106" spans="1:18" ht="17.45" customHeight="1" thickBot="1" x14ac:dyDescent="0.3">
      <c r="A106" s="11" t="s">
        <v>8</v>
      </c>
      <c r="B106" s="13">
        <v>2</v>
      </c>
      <c r="C106" s="14">
        <f>'RMN-BRP'!B4</f>
        <v>27074.35</v>
      </c>
      <c r="D106" s="9">
        <f>ROUNDDOWN((('ASIG POR TRAMO'!D106*20%)+((45125*($B106/44)))),0)</f>
        <v>2261</v>
      </c>
      <c r="E106" s="9">
        <f>ROUNDDOWN((('ASIG POR TRAMO'!E106*20%)+((45125*($B106/44)))),0)</f>
        <v>2469</v>
      </c>
      <c r="F106" s="9">
        <f>ROUNDDOWN((('ASIG POR TRAMO'!F106*20%)+((45125*($B106/44)))),0)</f>
        <v>2677</v>
      </c>
      <c r="G106" s="9">
        <f>ROUNDDOWN((('ASIG POR TRAMO'!G106*20%)+((45125*($B106/44)))),0)</f>
        <v>2885</v>
      </c>
      <c r="H106" s="9">
        <f>ROUNDDOWN((('ASIG POR TRAMO'!H106*20%)+((45125*($B106/44)))),0)</f>
        <v>3093</v>
      </c>
      <c r="I106" s="9">
        <f>ROUNDDOWN((('ASIG POR TRAMO'!I106*20%)+((45125*($B106/44)))),0)</f>
        <v>3301</v>
      </c>
      <c r="J106" s="9">
        <f>ROUNDDOWN((('ASIG POR TRAMO'!J106*20%)+((45125*($B106/44)))),0)</f>
        <v>3509</v>
      </c>
      <c r="K106" s="9">
        <f>ROUNDDOWN((('ASIG POR TRAMO'!K106*20%)+((45125*($B106/44)))),0)</f>
        <v>3717</v>
      </c>
      <c r="L106" s="9">
        <f>ROUNDDOWN((('ASIG POR TRAMO'!L106*20%)+((45125*($B106/44)))),0)</f>
        <v>3924</v>
      </c>
      <c r="M106" s="9">
        <f>ROUNDDOWN((('ASIG POR TRAMO'!M106*20%)+((45125*($B106/44)))),0)</f>
        <v>4133</v>
      </c>
      <c r="N106" s="9">
        <f>ROUNDDOWN((('ASIG POR TRAMO'!N106*20%)+((45125*($B106/44)))),0)</f>
        <v>4340</v>
      </c>
      <c r="O106" s="9">
        <f>ROUNDDOWN((('ASIG POR TRAMO'!O106*20%)+((45125*($B106/44)))),0)</f>
        <v>4548</v>
      </c>
      <c r="P106" s="9">
        <f>ROUNDDOWN((('ASIG POR TRAMO'!P106*20%)+((45125*($B106/44)))),0)</f>
        <v>4756</v>
      </c>
      <c r="Q106" s="9">
        <f>ROUNDDOWN((('ASIG POR TRAMO'!Q106*20%)+((45125*($B106/44)))),0)</f>
        <v>4964</v>
      </c>
      <c r="R106" s="9">
        <f>ROUNDDOWN((('ASIG POR TRAMO'!R106*20%)+((45125*($B106/44)))),0)</f>
        <v>5172</v>
      </c>
    </row>
    <row r="107" spans="1:18" ht="17.45" customHeight="1" thickBot="1" x14ac:dyDescent="0.3">
      <c r="A107" s="11" t="s">
        <v>8</v>
      </c>
      <c r="B107" s="13">
        <v>3</v>
      </c>
      <c r="C107" s="14">
        <f>'RMN-BRP'!B5</f>
        <v>40611.524999999994</v>
      </c>
      <c r="D107" s="9">
        <f>ROUNDDOWN((('ASIG POR TRAMO'!D107*20%)+((45125*($B107/44)))),0)</f>
        <v>3392</v>
      </c>
      <c r="E107" s="9">
        <f>ROUNDDOWN((('ASIG POR TRAMO'!E107*20%)+((45125*($B107/44)))),0)</f>
        <v>3704</v>
      </c>
      <c r="F107" s="9">
        <f>ROUNDDOWN((('ASIG POR TRAMO'!F107*20%)+((45125*($B107/44)))),0)</f>
        <v>4016</v>
      </c>
      <c r="G107" s="9">
        <f>ROUNDDOWN((('ASIG POR TRAMO'!G107*20%)+((45125*($B107/44)))),0)</f>
        <v>4328</v>
      </c>
      <c r="H107" s="9">
        <f>ROUNDDOWN((('ASIG POR TRAMO'!H107*20%)+((45125*($B107/44)))),0)</f>
        <v>4640</v>
      </c>
      <c r="I107" s="9">
        <f>ROUNDDOWN((('ASIG POR TRAMO'!I107*20%)+((45125*($B107/44)))),0)</f>
        <v>4951</v>
      </c>
      <c r="J107" s="9">
        <f>ROUNDDOWN((('ASIG POR TRAMO'!J107*20%)+((45125*($B107/44)))),0)</f>
        <v>5263</v>
      </c>
      <c r="K107" s="9">
        <f>ROUNDDOWN((('ASIG POR TRAMO'!K107*20%)+((45125*($B107/44)))),0)</f>
        <v>5575</v>
      </c>
      <c r="L107" s="9">
        <f>ROUNDDOWN((('ASIG POR TRAMO'!L107*20%)+((45125*($B107/44)))),0)</f>
        <v>5887</v>
      </c>
      <c r="M107" s="9">
        <f>ROUNDDOWN((('ASIG POR TRAMO'!M107*20%)+((45125*($B107/44)))),0)</f>
        <v>6199</v>
      </c>
      <c r="N107" s="9">
        <f>ROUNDDOWN((('ASIG POR TRAMO'!N107*20%)+((45125*($B107/44)))),0)</f>
        <v>6511</v>
      </c>
      <c r="O107" s="9">
        <f>ROUNDDOWN((('ASIG POR TRAMO'!O107*20%)+((45125*($B107/44)))),0)</f>
        <v>6823</v>
      </c>
      <c r="P107" s="9">
        <f>ROUNDDOWN((('ASIG POR TRAMO'!P107*20%)+((45125*($B107/44)))),0)</f>
        <v>7135</v>
      </c>
      <c r="Q107" s="9">
        <f>ROUNDDOWN((('ASIG POR TRAMO'!Q107*20%)+((45125*($B107/44)))),0)</f>
        <v>7447</v>
      </c>
      <c r="R107" s="9">
        <f>ROUNDDOWN((('ASIG POR TRAMO'!R107*20%)+((45125*($B107/44)))),0)</f>
        <v>7759</v>
      </c>
    </row>
    <row r="108" spans="1:18" ht="17.45" customHeight="1" thickBot="1" x14ac:dyDescent="0.3">
      <c r="A108" s="11" t="s">
        <v>8</v>
      </c>
      <c r="B108" s="13">
        <v>4</v>
      </c>
      <c r="C108" s="14">
        <f>'RMN-BRP'!B6</f>
        <v>54148.7</v>
      </c>
      <c r="D108" s="9">
        <f>ROUNDDOWN((('ASIG POR TRAMO'!D108*20%)+((45125*($B108/44)))),0)</f>
        <v>4523</v>
      </c>
      <c r="E108" s="9">
        <f>ROUNDDOWN((('ASIG POR TRAMO'!E108*20%)+((45125*($B108/44)))),0)</f>
        <v>4939</v>
      </c>
      <c r="F108" s="9">
        <f>ROUNDDOWN((('ASIG POR TRAMO'!F108*20%)+((45125*($B108/44)))),0)</f>
        <v>5355</v>
      </c>
      <c r="G108" s="9">
        <f>ROUNDDOWN((('ASIG POR TRAMO'!G108*20%)+((45125*($B108/44)))),0)</f>
        <v>5770</v>
      </c>
      <c r="H108" s="9">
        <f>ROUNDDOWN((('ASIG POR TRAMO'!H108*20%)+((45125*($B108/44)))),0)</f>
        <v>6186</v>
      </c>
      <c r="I108" s="9">
        <f>ROUNDDOWN((('ASIG POR TRAMO'!I108*20%)+((45125*($B108/44)))),0)</f>
        <v>6602</v>
      </c>
      <c r="J108" s="9">
        <f>ROUNDDOWN((('ASIG POR TRAMO'!J108*20%)+((45125*($B108/44)))),0)</f>
        <v>7018</v>
      </c>
      <c r="K108" s="9">
        <f>ROUNDDOWN((('ASIG POR TRAMO'!K108*20%)+((45125*($B108/44)))),0)</f>
        <v>7434</v>
      </c>
      <c r="L108" s="9">
        <f>ROUNDDOWN((('ASIG POR TRAMO'!L108*20%)+((45125*($B108/44)))),0)</f>
        <v>7850</v>
      </c>
      <c r="M108" s="9">
        <f>ROUNDDOWN((('ASIG POR TRAMO'!M108*20%)+((45125*($B108/44)))),0)</f>
        <v>8266</v>
      </c>
      <c r="N108" s="9">
        <f>ROUNDDOWN((('ASIG POR TRAMO'!N108*20%)+((45125*($B108/44)))),0)</f>
        <v>8682</v>
      </c>
      <c r="O108" s="9">
        <f>ROUNDDOWN((('ASIG POR TRAMO'!O108*20%)+((45125*($B108/44)))),0)</f>
        <v>9097</v>
      </c>
      <c r="P108" s="9">
        <f>ROUNDDOWN((('ASIG POR TRAMO'!P108*20%)+((45125*($B108/44)))),0)</f>
        <v>9513</v>
      </c>
      <c r="Q108" s="9">
        <f>ROUNDDOWN((('ASIG POR TRAMO'!Q108*20%)+((45125*($B108/44)))),0)</f>
        <v>9929</v>
      </c>
      <c r="R108" s="9">
        <f>ROUNDDOWN((('ASIG POR TRAMO'!R108*20%)+((45125*($B108/44)))),0)</f>
        <v>10345</v>
      </c>
    </row>
    <row r="109" spans="1:18" ht="17.45" customHeight="1" thickBot="1" x14ac:dyDescent="0.3">
      <c r="A109" s="11" t="s">
        <v>8</v>
      </c>
      <c r="B109" s="13">
        <v>5</v>
      </c>
      <c r="C109" s="14">
        <f>'RMN-BRP'!B7</f>
        <v>67685.875</v>
      </c>
      <c r="D109" s="9">
        <f>ROUNDDOWN((('ASIG POR TRAMO'!D109*20%)+((45125*($B109/44)))),0)</f>
        <v>5654</v>
      </c>
      <c r="E109" s="9">
        <f>ROUNDDOWN((('ASIG POR TRAMO'!E109*20%)+((45125*($B109/44)))),0)</f>
        <v>6174</v>
      </c>
      <c r="F109" s="9">
        <f>ROUNDDOWN((('ASIG POR TRAMO'!F109*20%)+((45125*($B109/44)))),0)</f>
        <v>6693</v>
      </c>
      <c r="G109" s="9">
        <f>ROUNDDOWN((('ASIG POR TRAMO'!G109*20%)+((45125*($B109/44)))),0)</f>
        <v>7213</v>
      </c>
      <c r="H109" s="9">
        <f>ROUNDDOWN((('ASIG POR TRAMO'!H109*20%)+((45125*($B109/44)))),0)</f>
        <v>7733</v>
      </c>
      <c r="I109" s="9">
        <f>ROUNDDOWN((('ASIG POR TRAMO'!I109*20%)+((45125*($B109/44)))),0)</f>
        <v>8253</v>
      </c>
      <c r="J109" s="9">
        <f>ROUNDDOWN((('ASIG POR TRAMO'!J109*20%)+((45125*($B109/44)))),0)</f>
        <v>8773</v>
      </c>
      <c r="K109" s="9">
        <f>ROUNDDOWN((('ASIG POR TRAMO'!K109*20%)+((45125*($B109/44)))),0)</f>
        <v>9293</v>
      </c>
      <c r="L109" s="9">
        <f>ROUNDDOWN((('ASIG POR TRAMO'!L109*20%)+((45125*($B109/44)))),0)</f>
        <v>9813</v>
      </c>
      <c r="M109" s="9">
        <f>ROUNDDOWN((('ASIG POR TRAMO'!M109*20%)+((45125*($B109/44)))),0)</f>
        <v>10332</v>
      </c>
      <c r="N109" s="9">
        <f>ROUNDDOWN((('ASIG POR TRAMO'!N109*20%)+((45125*($B109/44)))),0)</f>
        <v>10852</v>
      </c>
      <c r="O109" s="9">
        <f>ROUNDDOWN((('ASIG POR TRAMO'!O109*20%)+((45125*($B109/44)))),0)</f>
        <v>11372</v>
      </c>
      <c r="P109" s="9">
        <f>ROUNDDOWN((('ASIG POR TRAMO'!P109*20%)+((45125*($B109/44)))),0)</f>
        <v>11892</v>
      </c>
      <c r="Q109" s="9">
        <f>ROUNDDOWN((('ASIG POR TRAMO'!Q109*20%)+((45125*($B109/44)))),0)</f>
        <v>12412</v>
      </c>
      <c r="R109" s="9">
        <f>ROUNDDOWN((('ASIG POR TRAMO'!R109*20%)+((45125*($B109/44)))),0)</f>
        <v>12931</v>
      </c>
    </row>
    <row r="110" spans="1:18" ht="17.45" customHeight="1" thickBot="1" x14ac:dyDescent="0.3">
      <c r="A110" s="11" t="s">
        <v>8</v>
      </c>
      <c r="B110" s="13">
        <v>6</v>
      </c>
      <c r="C110" s="14">
        <f>'RMN-BRP'!B8</f>
        <v>81223.049999999988</v>
      </c>
      <c r="D110" s="9">
        <f>ROUNDDOWN((('ASIG POR TRAMO'!D110*20%)+((45125*($B110/44)))),0)</f>
        <v>6785</v>
      </c>
      <c r="E110" s="9">
        <f>ROUNDDOWN((('ASIG POR TRAMO'!E110*20%)+((45125*($B110/44)))),0)</f>
        <v>7409</v>
      </c>
      <c r="F110" s="9">
        <f>ROUNDDOWN((('ASIG POR TRAMO'!F110*20%)+((45125*($B110/44)))),0)</f>
        <v>8032</v>
      </c>
      <c r="G110" s="9">
        <f>ROUNDDOWN((('ASIG POR TRAMO'!G110*20%)+((45125*($B110/44)))),0)</f>
        <v>8656</v>
      </c>
      <c r="H110" s="9">
        <f>ROUNDDOWN((('ASIG POR TRAMO'!H110*20%)+((45125*($B110/44)))),0)</f>
        <v>9280</v>
      </c>
      <c r="I110" s="9">
        <f>ROUNDDOWN((('ASIG POR TRAMO'!I110*20%)+((45125*($B110/44)))),0)</f>
        <v>9904</v>
      </c>
      <c r="J110" s="9">
        <f>ROUNDDOWN((('ASIG POR TRAMO'!J110*20%)+((45125*($B110/44)))),0)</f>
        <v>10528</v>
      </c>
      <c r="K110" s="9">
        <f>ROUNDDOWN((('ASIG POR TRAMO'!K110*20%)+((45125*($B110/44)))),0)</f>
        <v>11151</v>
      </c>
      <c r="L110" s="9">
        <f>ROUNDDOWN((('ASIG POR TRAMO'!L110*20%)+((45125*($B110/44)))),0)</f>
        <v>11775</v>
      </c>
      <c r="M110" s="9">
        <f>ROUNDDOWN((('ASIG POR TRAMO'!M110*20%)+((45125*($B110/44)))),0)</f>
        <v>12399</v>
      </c>
      <c r="N110" s="9">
        <f>ROUNDDOWN((('ASIG POR TRAMO'!N110*20%)+((45125*($B110/44)))),0)</f>
        <v>13023</v>
      </c>
      <c r="O110" s="9">
        <f>ROUNDDOWN((('ASIG POR TRAMO'!O110*20%)+((45125*($B110/44)))),0)</f>
        <v>13647</v>
      </c>
      <c r="P110" s="9">
        <f>ROUNDDOWN((('ASIG POR TRAMO'!P110*20%)+((45125*($B110/44)))),0)</f>
        <v>14271</v>
      </c>
      <c r="Q110" s="9">
        <f>ROUNDDOWN((('ASIG POR TRAMO'!Q110*20%)+((45125*($B110/44)))),0)</f>
        <v>14894</v>
      </c>
      <c r="R110" s="9">
        <f>ROUNDDOWN((('ASIG POR TRAMO'!R110*20%)+((45125*($B110/44)))),0)</f>
        <v>15518</v>
      </c>
    </row>
    <row r="111" spans="1:18" ht="17.45" customHeight="1" thickBot="1" x14ac:dyDescent="0.3">
      <c r="A111" s="11" t="s">
        <v>8</v>
      </c>
      <c r="B111" s="13">
        <v>7</v>
      </c>
      <c r="C111" s="14">
        <f>'RMN-BRP'!B9</f>
        <v>94760.224999999991</v>
      </c>
      <c r="D111" s="9">
        <f>ROUNDDOWN((('ASIG POR TRAMO'!D111*20%)+((45125*($B111/44)))),0)</f>
        <v>7915</v>
      </c>
      <c r="E111" s="9">
        <f>ROUNDDOWN((('ASIG POR TRAMO'!E111*20%)+((45125*($B111/44)))),0)</f>
        <v>8643</v>
      </c>
      <c r="F111" s="9">
        <f>ROUNDDOWN((('ASIG POR TRAMO'!F111*20%)+((45125*($B111/44)))),0)</f>
        <v>9371</v>
      </c>
      <c r="G111" s="9">
        <f>ROUNDDOWN((('ASIG POR TRAMO'!G111*20%)+((45125*($B111/44)))),0)</f>
        <v>10099</v>
      </c>
      <c r="H111" s="9">
        <f>ROUNDDOWN((('ASIG POR TRAMO'!H111*20%)+((45125*($B111/44)))),0)</f>
        <v>10826</v>
      </c>
      <c r="I111" s="9">
        <f>ROUNDDOWN((('ASIG POR TRAMO'!I111*20%)+((45125*($B111/44)))),0)</f>
        <v>11554</v>
      </c>
      <c r="J111" s="9">
        <f>ROUNDDOWN((('ASIG POR TRAMO'!J111*20%)+((45125*($B111/44)))),0)</f>
        <v>12282</v>
      </c>
      <c r="K111" s="9">
        <f>ROUNDDOWN((('ASIG POR TRAMO'!K111*20%)+((45125*($B111/44)))),0)</f>
        <v>13010</v>
      </c>
      <c r="L111" s="9">
        <f>ROUNDDOWN((('ASIG POR TRAMO'!L111*20%)+((45125*($B111/44)))),0)</f>
        <v>13738</v>
      </c>
      <c r="M111" s="9">
        <f>ROUNDDOWN((('ASIG POR TRAMO'!M111*20%)+((45125*($B111/44)))),0)</f>
        <v>14465</v>
      </c>
      <c r="N111" s="9">
        <f>ROUNDDOWN((('ASIG POR TRAMO'!N111*20%)+((45125*($B111/44)))),0)</f>
        <v>15193</v>
      </c>
      <c r="O111" s="9">
        <f>ROUNDDOWN((('ASIG POR TRAMO'!O111*20%)+((45125*($B111/44)))),0)</f>
        <v>15921</v>
      </c>
      <c r="P111" s="9">
        <f>ROUNDDOWN((('ASIG POR TRAMO'!P111*20%)+((45125*($B111/44)))),0)</f>
        <v>16649</v>
      </c>
      <c r="Q111" s="9">
        <f>ROUNDDOWN((('ASIG POR TRAMO'!Q111*20%)+((45125*($B111/44)))),0)</f>
        <v>17377</v>
      </c>
      <c r="R111" s="9">
        <f>ROUNDDOWN((('ASIG POR TRAMO'!R111*20%)+((45125*($B111/44)))),0)</f>
        <v>18104</v>
      </c>
    </row>
    <row r="112" spans="1:18" ht="17.45" customHeight="1" thickBot="1" x14ac:dyDescent="0.3">
      <c r="A112" s="11" t="s">
        <v>8</v>
      </c>
      <c r="B112" s="13">
        <v>8</v>
      </c>
      <c r="C112" s="14">
        <f>'RMN-BRP'!B10</f>
        <v>108297.4</v>
      </c>
      <c r="D112" s="9">
        <f>ROUNDDOWN((('ASIG POR TRAMO'!D112*20%)+((45125*($B112/44)))),0)</f>
        <v>9046</v>
      </c>
      <c r="E112" s="9">
        <f>ROUNDDOWN((('ASIG POR TRAMO'!E112*20%)+((45125*($B112/44)))),0)</f>
        <v>9878</v>
      </c>
      <c r="F112" s="9">
        <f>ROUNDDOWN((('ASIG POR TRAMO'!F112*20%)+((45125*($B112/44)))),0)</f>
        <v>10710</v>
      </c>
      <c r="G112" s="9">
        <f>ROUNDDOWN((('ASIG POR TRAMO'!G112*20%)+((45125*($B112/44)))),0)</f>
        <v>11542</v>
      </c>
      <c r="H112" s="9">
        <f>ROUNDDOWN((('ASIG POR TRAMO'!H112*20%)+((45125*($B112/44)))),0)</f>
        <v>12373</v>
      </c>
      <c r="I112" s="9">
        <f>ROUNDDOWN((('ASIG POR TRAMO'!I112*20%)+((45125*($B112/44)))),0)</f>
        <v>13205</v>
      </c>
      <c r="J112" s="9">
        <f>ROUNDDOWN((('ASIG POR TRAMO'!J112*20%)+((45125*($B112/44)))),0)</f>
        <v>14037</v>
      </c>
      <c r="K112" s="9">
        <f>ROUNDDOWN((('ASIG POR TRAMO'!K112*20%)+((45125*($B112/44)))),0)</f>
        <v>14869</v>
      </c>
      <c r="L112" s="9">
        <f>ROUNDDOWN((('ASIG POR TRAMO'!L112*20%)+((45125*($B112/44)))),0)</f>
        <v>15700</v>
      </c>
      <c r="M112" s="9">
        <f>ROUNDDOWN((('ASIG POR TRAMO'!M112*20%)+((45125*($B112/44)))),0)</f>
        <v>16532</v>
      </c>
      <c r="N112" s="9">
        <f>ROUNDDOWN((('ASIG POR TRAMO'!N112*20%)+((45125*($B112/44)))),0)</f>
        <v>17364</v>
      </c>
      <c r="O112" s="9">
        <f>ROUNDDOWN((('ASIG POR TRAMO'!O112*20%)+((45125*($B112/44)))),0)</f>
        <v>18196</v>
      </c>
      <c r="P112" s="9">
        <f>ROUNDDOWN((('ASIG POR TRAMO'!P112*20%)+((45125*($B112/44)))),0)</f>
        <v>19027</v>
      </c>
      <c r="Q112" s="9">
        <f>ROUNDDOWN((('ASIG POR TRAMO'!Q112*20%)+((45125*($B112/44)))),0)</f>
        <v>19859</v>
      </c>
      <c r="R112" s="9">
        <f>ROUNDDOWN((('ASIG POR TRAMO'!R112*20%)+((45125*($B112/44)))),0)</f>
        <v>20691</v>
      </c>
    </row>
    <row r="113" spans="1:18" ht="17.45" customHeight="1" thickBot="1" x14ac:dyDescent="0.3">
      <c r="A113" s="11" t="s">
        <v>8</v>
      </c>
      <c r="B113" s="13">
        <v>9</v>
      </c>
      <c r="C113" s="14">
        <f>'RMN-BRP'!B11</f>
        <v>121834.575</v>
      </c>
      <c r="D113" s="9">
        <f>ROUNDDOWN((('ASIG POR TRAMO'!D113*20%)+((45125*($B113/44)))),0)</f>
        <v>10177</v>
      </c>
      <c r="E113" s="9">
        <f>ROUNDDOWN((('ASIG POR TRAMO'!E113*20%)+((45125*($B113/44)))),0)</f>
        <v>11113</v>
      </c>
      <c r="F113" s="9">
        <f>ROUNDDOWN((('ASIG POR TRAMO'!F113*20%)+((45125*($B113/44)))),0)</f>
        <v>12049</v>
      </c>
      <c r="G113" s="9">
        <f>ROUNDDOWN((('ASIG POR TRAMO'!G113*20%)+((45125*($B113/44)))),0)</f>
        <v>12984</v>
      </c>
      <c r="H113" s="9">
        <f>ROUNDDOWN((('ASIG POR TRAMO'!H113*20%)+((45125*($B113/44)))),0)</f>
        <v>13920</v>
      </c>
      <c r="I113" s="9">
        <f>ROUNDDOWN((('ASIG POR TRAMO'!I113*20%)+((45125*($B113/44)))),0)</f>
        <v>14856</v>
      </c>
      <c r="J113" s="9">
        <f>ROUNDDOWN((('ASIG POR TRAMO'!J113*20%)+((45125*($B113/44)))),0)</f>
        <v>15792</v>
      </c>
      <c r="K113" s="9">
        <f>ROUNDDOWN((('ASIG POR TRAMO'!K113*20%)+((45125*($B113/44)))),0)</f>
        <v>16727</v>
      </c>
      <c r="L113" s="9">
        <f>ROUNDDOWN((('ASIG POR TRAMO'!L113*20%)+((45125*($B113/44)))),0)</f>
        <v>17663</v>
      </c>
      <c r="M113" s="9">
        <f>ROUNDDOWN((('ASIG POR TRAMO'!M113*20%)+((45125*($B113/44)))),0)</f>
        <v>18599</v>
      </c>
      <c r="N113" s="9">
        <f>ROUNDDOWN((('ASIG POR TRAMO'!N113*20%)+((45125*($B113/44)))),0)</f>
        <v>19534</v>
      </c>
      <c r="O113" s="9">
        <f>ROUNDDOWN((('ASIG POR TRAMO'!O113*20%)+((45125*($B113/44)))),0)</f>
        <v>20470</v>
      </c>
      <c r="P113" s="9">
        <f>ROUNDDOWN((('ASIG POR TRAMO'!P113*20%)+((45125*($B113/44)))),0)</f>
        <v>21406</v>
      </c>
      <c r="Q113" s="9">
        <f>ROUNDDOWN((('ASIG POR TRAMO'!Q113*20%)+((45125*($B113/44)))),0)</f>
        <v>22342</v>
      </c>
      <c r="R113" s="9">
        <f>ROUNDDOWN((('ASIG POR TRAMO'!R113*20%)+((45125*($B113/44)))),0)</f>
        <v>23277</v>
      </c>
    </row>
    <row r="114" spans="1:18" ht="17.45" customHeight="1" thickBot="1" x14ac:dyDescent="0.3">
      <c r="A114" s="11" t="s">
        <v>8</v>
      </c>
      <c r="B114" s="13">
        <v>10</v>
      </c>
      <c r="C114" s="14">
        <f>'RMN-BRP'!B12</f>
        <v>135371.75</v>
      </c>
      <c r="D114" s="9">
        <f>ROUNDDOWN((('ASIG POR TRAMO'!D114*20%)+((45125*($B114/44)))),0)</f>
        <v>11308</v>
      </c>
      <c r="E114" s="9">
        <f>ROUNDDOWN((('ASIG POR TRAMO'!E114*20%)+((45125*($B114/44)))),0)</f>
        <v>12348</v>
      </c>
      <c r="F114" s="9">
        <f>ROUNDDOWN((('ASIG POR TRAMO'!F114*20%)+((45125*($B114/44)))),0)</f>
        <v>13388</v>
      </c>
      <c r="G114" s="9">
        <f>ROUNDDOWN((('ASIG POR TRAMO'!G114*20%)+((45125*($B114/44)))),0)</f>
        <v>14427</v>
      </c>
      <c r="H114" s="9">
        <f>ROUNDDOWN((('ASIG POR TRAMO'!H114*20%)+((45125*($B114/44)))),0)</f>
        <v>15467</v>
      </c>
      <c r="I114" s="9">
        <f>ROUNDDOWN((('ASIG POR TRAMO'!I114*20%)+((45125*($B114/44)))),0)</f>
        <v>16507</v>
      </c>
      <c r="J114" s="9">
        <f>ROUNDDOWN((('ASIG POR TRAMO'!J114*20%)+((45125*($B114/44)))),0)</f>
        <v>17546</v>
      </c>
      <c r="K114" s="9">
        <f>ROUNDDOWN((('ASIG POR TRAMO'!K114*20%)+((45125*($B114/44)))),0)</f>
        <v>18586</v>
      </c>
      <c r="L114" s="9">
        <f>ROUNDDOWN((('ASIG POR TRAMO'!L114*20%)+((45125*($B114/44)))),0)</f>
        <v>19626</v>
      </c>
      <c r="M114" s="9">
        <f>ROUNDDOWN((('ASIG POR TRAMO'!M114*20%)+((45125*($B114/44)))),0)</f>
        <v>20665</v>
      </c>
      <c r="N114" s="9">
        <f>ROUNDDOWN((('ASIG POR TRAMO'!N114*20%)+((45125*($B114/44)))),0)</f>
        <v>21705</v>
      </c>
      <c r="O114" s="9">
        <f>ROUNDDOWN((('ASIG POR TRAMO'!O114*20%)+((45125*($B114/44)))),0)</f>
        <v>22745</v>
      </c>
      <c r="P114" s="9">
        <f>ROUNDDOWN((('ASIG POR TRAMO'!P114*20%)+((45125*($B114/44)))),0)</f>
        <v>23784</v>
      </c>
      <c r="Q114" s="9">
        <f>ROUNDDOWN((('ASIG POR TRAMO'!Q114*20%)+((45125*($B114/44)))),0)</f>
        <v>24824</v>
      </c>
      <c r="R114" s="9">
        <f>ROUNDDOWN((('ASIG POR TRAMO'!R114*20%)+((45125*($B114/44)))),0)</f>
        <v>25864</v>
      </c>
    </row>
    <row r="115" spans="1:18" ht="17.45" customHeight="1" thickBot="1" x14ac:dyDescent="0.3">
      <c r="A115" s="11" t="s">
        <v>8</v>
      </c>
      <c r="B115" s="13">
        <v>11</v>
      </c>
      <c r="C115" s="14">
        <f>'RMN-BRP'!B13</f>
        <v>148908.92499999999</v>
      </c>
      <c r="D115" s="9">
        <f>ROUNDDOWN((('ASIG POR TRAMO'!D115*20%)+((45125*($B115/44)))),0)</f>
        <v>12439</v>
      </c>
      <c r="E115" s="9">
        <f>ROUNDDOWN((('ASIG POR TRAMO'!E115*20%)+((45125*($B115/44)))),0)</f>
        <v>13583</v>
      </c>
      <c r="F115" s="9">
        <f>ROUNDDOWN((('ASIG POR TRAMO'!F115*20%)+((45125*($B115/44)))),0)</f>
        <v>14726</v>
      </c>
      <c r="G115" s="9">
        <f>ROUNDDOWN((('ASIG POR TRAMO'!G115*20%)+((45125*($B115/44)))),0)</f>
        <v>15870</v>
      </c>
      <c r="H115" s="9">
        <f>ROUNDDOWN((('ASIG POR TRAMO'!H115*20%)+((45125*($B115/44)))),0)</f>
        <v>17014</v>
      </c>
      <c r="I115" s="9">
        <f>ROUNDDOWN((('ASIG POR TRAMO'!I115*20%)+((45125*($B115/44)))),0)</f>
        <v>18157</v>
      </c>
      <c r="J115" s="9">
        <f>ROUNDDOWN((('ASIG POR TRAMO'!J115*20%)+((45125*($B115/44)))),0)</f>
        <v>19301</v>
      </c>
      <c r="K115" s="9">
        <f>ROUNDDOWN((('ASIG POR TRAMO'!K115*20%)+((45125*($B115/44)))),0)</f>
        <v>20445</v>
      </c>
      <c r="L115" s="9">
        <f>ROUNDDOWN((('ASIG POR TRAMO'!L115*20%)+((45125*($B115/44)))),0)</f>
        <v>21588</v>
      </c>
      <c r="M115" s="9">
        <f>ROUNDDOWN((('ASIG POR TRAMO'!M115*20%)+((45125*($B115/44)))),0)</f>
        <v>22732</v>
      </c>
      <c r="N115" s="9">
        <f>ROUNDDOWN((('ASIG POR TRAMO'!N115*20%)+((45125*($B115/44)))),0)</f>
        <v>23876</v>
      </c>
      <c r="O115" s="9">
        <f>ROUNDDOWN((('ASIG POR TRAMO'!O115*20%)+((45125*($B115/44)))),0)</f>
        <v>25019</v>
      </c>
      <c r="P115" s="9">
        <f>ROUNDDOWN((('ASIG POR TRAMO'!P115*20%)+((45125*($B115/44)))),0)</f>
        <v>26163</v>
      </c>
      <c r="Q115" s="9">
        <f>ROUNDDOWN((('ASIG POR TRAMO'!Q115*20%)+((45125*($B115/44)))),0)</f>
        <v>27307</v>
      </c>
      <c r="R115" s="9">
        <f>ROUNDDOWN((('ASIG POR TRAMO'!R115*20%)+((45125*($B115/44)))),0)</f>
        <v>28450</v>
      </c>
    </row>
    <row r="116" spans="1:18" ht="17.45" customHeight="1" thickBot="1" x14ac:dyDescent="0.3">
      <c r="A116" s="11" t="s">
        <v>8</v>
      </c>
      <c r="B116" s="13">
        <v>12</v>
      </c>
      <c r="C116" s="14">
        <f>'RMN-BRP'!B14</f>
        <v>162446.09999999998</v>
      </c>
      <c r="D116" s="9">
        <f>ROUNDDOWN((('ASIG POR TRAMO'!D116*20%)+((45125*($B116/44)))),0)</f>
        <v>13570</v>
      </c>
      <c r="E116" s="9">
        <f>ROUNDDOWN((('ASIG POR TRAMO'!E116*20%)+((45125*($B116/44)))),0)</f>
        <v>14818</v>
      </c>
      <c r="F116" s="9">
        <f>ROUNDDOWN((('ASIG POR TRAMO'!F116*20%)+((45125*($B116/44)))),0)</f>
        <v>16065</v>
      </c>
      <c r="G116" s="9">
        <f>ROUNDDOWN((('ASIG POR TRAMO'!G116*20%)+((45125*($B116/44)))),0)</f>
        <v>17313</v>
      </c>
      <c r="H116" s="9">
        <f>ROUNDDOWN((('ASIG POR TRAMO'!H116*20%)+((45125*($B116/44)))),0)</f>
        <v>18561</v>
      </c>
      <c r="I116" s="9">
        <f>ROUNDDOWN((('ASIG POR TRAMO'!I116*20%)+((45125*($B116/44)))),0)</f>
        <v>19808</v>
      </c>
      <c r="J116" s="9">
        <f>ROUNDDOWN((('ASIG POR TRAMO'!J116*20%)+((45125*($B116/44)))),0)</f>
        <v>21056</v>
      </c>
      <c r="K116" s="9">
        <f>ROUNDDOWN((('ASIG POR TRAMO'!K116*20%)+((45125*($B116/44)))),0)</f>
        <v>22303</v>
      </c>
      <c r="L116" s="9">
        <f>ROUNDDOWN((('ASIG POR TRAMO'!L116*20%)+((45125*($B116/44)))),0)</f>
        <v>23551</v>
      </c>
      <c r="M116" s="9">
        <f>ROUNDDOWN((('ASIG POR TRAMO'!M116*20%)+((45125*($B116/44)))),0)</f>
        <v>24799</v>
      </c>
      <c r="N116" s="9">
        <f>ROUNDDOWN((('ASIG POR TRAMO'!N116*20%)+((45125*($B116/44)))),0)</f>
        <v>26046</v>
      </c>
      <c r="O116" s="9">
        <f>ROUNDDOWN((('ASIG POR TRAMO'!O116*20%)+((45125*($B116/44)))),0)</f>
        <v>27294</v>
      </c>
      <c r="P116" s="9">
        <f>ROUNDDOWN((('ASIG POR TRAMO'!P116*20%)+((45125*($B116/44)))),0)</f>
        <v>28542</v>
      </c>
      <c r="Q116" s="9">
        <f>ROUNDDOWN((('ASIG POR TRAMO'!Q116*20%)+((45125*($B116/44)))),0)</f>
        <v>29789</v>
      </c>
      <c r="R116" s="9">
        <f>ROUNDDOWN((('ASIG POR TRAMO'!R116*20%)+((45125*($B116/44)))),0)</f>
        <v>31037</v>
      </c>
    </row>
    <row r="117" spans="1:18" ht="17.45" customHeight="1" thickBot="1" x14ac:dyDescent="0.3">
      <c r="A117" s="11" t="s">
        <v>8</v>
      </c>
      <c r="B117" s="13">
        <v>13</v>
      </c>
      <c r="C117" s="14">
        <f>'RMN-BRP'!B15</f>
        <v>175983.27499999999</v>
      </c>
      <c r="D117" s="9">
        <f>ROUNDDOWN((('ASIG POR TRAMO'!D117*20%)+((45125*($B117/44)))),0)</f>
        <v>14701</v>
      </c>
      <c r="E117" s="9">
        <f>ROUNDDOWN((('ASIG POR TRAMO'!E117*20%)+((45125*($B117/44)))),0)</f>
        <v>16052</v>
      </c>
      <c r="F117" s="9">
        <f>ROUNDDOWN((('ASIG POR TRAMO'!F117*20%)+((45125*($B117/44)))),0)</f>
        <v>17404</v>
      </c>
      <c r="G117" s="9">
        <f>ROUNDDOWN((('ASIG POR TRAMO'!G117*20%)+((45125*($B117/44)))),0)</f>
        <v>18755</v>
      </c>
      <c r="H117" s="9">
        <f>ROUNDDOWN((('ASIG POR TRAMO'!H117*20%)+((45125*($B117/44)))),0)</f>
        <v>20107</v>
      </c>
      <c r="I117" s="9">
        <f>ROUNDDOWN((('ASIG POR TRAMO'!I117*20%)+((45125*($B117/44)))),0)</f>
        <v>21459</v>
      </c>
      <c r="J117" s="9">
        <f>ROUNDDOWN((('ASIG POR TRAMO'!J117*20%)+((45125*($B117/44)))),0)</f>
        <v>22810</v>
      </c>
      <c r="K117" s="9">
        <f>ROUNDDOWN((('ASIG POR TRAMO'!K117*20%)+((45125*($B117/44)))),0)</f>
        <v>24162</v>
      </c>
      <c r="L117" s="9">
        <f>ROUNDDOWN((('ASIG POR TRAMO'!L117*20%)+((45125*($B117/44)))),0)</f>
        <v>25514</v>
      </c>
      <c r="M117" s="9">
        <f>ROUNDDOWN((('ASIG POR TRAMO'!M117*20%)+((45125*($B117/44)))),0)</f>
        <v>26865</v>
      </c>
      <c r="N117" s="9">
        <f>ROUNDDOWN((('ASIG POR TRAMO'!N117*20%)+((45125*($B117/44)))),0)</f>
        <v>28217</v>
      </c>
      <c r="O117" s="9">
        <f>ROUNDDOWN((('ASIG POR TRAMO'!O117*20%)+((45125*($B117/44)))),0)</f>
        <v>29568</v>
      </c>
      <c r="P117" s="9">
        <f>ROUNDDOWN((('ASIG POR TRAMO'!P117*20%)+((45125*($B117/44)))),0)</f>
        <v>30920</v>
      </c>
      <c r="Q117" s="9">
        <f>ROUNDDOWN((('ASIG POR TRAMO'!Q117*20%)+((45125*($B117/44)))),0)</f>
        <v>32271</v>
      </c>
      <c r="R117" s="9">
        <f>ROUNDDOWN((('ASIG POR TRAMO'!R117*20%)+((45125*($B117/44)))),0)</f>
        <v>33623</v>
      </c>
    </row>
    <row r="118" spans="1:18" ht="17.45" customHeight="1" thickBot="1" x14ac:dyDescent="0.3">
      <c r="A118" s="11" t="s">
        <v>8</v>
      </c>
      <c r="B118" s="13">
        <v>14</v>
      </c>
      <c r="C118" s="14">
        <f>'RMN-BRP'!B16</f>
        <v>189520.44999999998</v>
      </c>
      <c r="D118" s="9">
        <f>ROUNDDOWN((('ASIG POR TRAMO'!D118*20%)+((45125*($B118/44)))),0)</f>
        <v>15832</v>
      </c>
      <c r="E118" s="9">
        <f>ROUNDDOWN((('ASIG POR TRAMO'!E118*20%)+((45125*($B118/44)))),0)</f>
        <v>17287</v>
      </c>
      <c r="F118" s="9">
        <f>ROUNDDOWN((('ASIG POR TRAMO'!F118*20%)+((45125*($B118/44)))),0)</f>
        <v>18743</v>
      </c>
      <c r="G118" s="9">
        <f>ROUNDDOWN((('ASIG POR TRAMO'!G118*20%)+((45125*($B118/44)))),0)</f>
        <v>20198</v>
      </c>
      <c r="H118" s="9">
        <f>ROUNDDOWN((('ASIG POR TRAMO'!H118*20%)+((45125*($B118/44)))),0)</f>
        <v>21654</v>
      </c>
      <c r="I118" s="9">
        <f>ROUNDDOWN((('ASIG POR TRAMO'!I118*20%)+((45125*($B118/44)))),0)</f>
        <v>23109</v>
      </c>
      <c r="J118" s="9">
        <f>ROUNDDOWN((('ASIG POR TRAMO'!J118*20%)+((45125*($B118/44)))),0)</f>
        <v>24565</v>
      </c>
      <c r="K118" s="9">
        <f>ROUNDDOWN((('ASIG POR TRAMO'!K118*20%)+((45125*($B118/44)))),0)</f>
        <v>26021</v>
      </c>
      <c r="L118" s="9">
        <f>ROUNDDOWN((('ASIG POR TRAMO'!L118*20%)+((45125*($B118/44)))),0)</f>
        <v>27476</v>
      </c>
      <c r="M118" s="9">
        <f>ROUNDDOWN((('ASIG POR TRAMO'!M118*20%)+((45125*($B118/44)))),0)</f>
        <v>28932</v>
      </c>
      <c r="N118" s="9">
        <f>ROUNDDOWN((('ASIG POR TRAMO'!N118*20%)+((45125*($B118/44)))),0)</f>
        <v>30387</v>
      </c>
      <c r="O118" s="9">
        <f>ROUNDDOWN((('ASIG POR TRAMO'!O118*20%)+((45125*($B118/44)))),0)</f>
        <v>31843</v>
      </c>
      <c r="P118" s="9">
        <f>ROUNDDOWN((('ASIG POR TRAMO'!P118*20%)+((45125*($B118/44)))),0)</f>
        <v>33298</v>
      </c>
      <c r="Q118" s="9">
        <f>ROUNDDOWN((('ASIG POR TRAMO'!Q118*20%)+((45125*($B118/44)))),0)</f>
        <v>34754</v>
      </c>
      <c r="R118" s="9">
        <f>ROUNDDOWN((('ASIG POR TRAMO'!R118*20%)+((45125*($B118/44)))),0)</f>
        <v>36210</v>
      </c>
    </row>
    <row r="119" spans="1:18" ht="17.45" customHeight="1" thickBot="1" x14ac:dyDescent="0.3">
      <c r="A119" s="11" t="s">
        <v>8</v>
      </c>
      <c r="B119" s="13">
        <v>15</v>
      </c>
      <c r="C119" s="14">
        <f>'RMN-BRP'!B17</f>
        <v>203057.625</v>
      </c>
      <c r="D119" s="9">
        <f>ROUNDDOWN((('ASIG POR TRAMO'!D119*20%)+((45125*($B119/44)))),0)</f>
        <v>16963</v>
      </c>
      <c r="E119" s="9">
        <f>ROUNDDOWN((('ASIG POR TRAMO'!E119*20%)+((45125*($B119/44)))),0)</f>
        <v>18522</v>
      </c>
      <c r="F119" s="9">
        <f>ROUNDDOWN((('ASIG POR TRAMO'!F119*20%)+((45125*($B119/44)))),0)</f>
        <v>20082</v>
      </c>
      <c r="G119" s="9">
        <f>ROUNDDOWN((('ASIG POR TRAMO'!G119*20%)+((45125*($B119/44)))),0)</f>
        <v>21641</v>
      </c>
      <c r="H119" s="9">
        <f>ROUNDDOWN((('ASIG POR TRAMO'!H119*20%)+((45125*($B119/44)))),0)</f>
        <v>23201</v>
      </c>
      <c r="I119" s="9">
        <f>ROUNDDOWN((('ASIG POR TRAMO'!I119*20%)+((45125*($B119/44)))),0)</f>
        <v>24760</v>
      </c>
      <c r="J119" s="9">
        <f>ROUNDDOWN((('ASIG POR TRAMO'!J119*20%)+((45125*($B119/44)))),0)</f>
        <v>26320</v>
      </c>
      <c r="K119" s="9">
        <f>ROUNDDOWN((('ASIG POR TRAMO'!K119*20%)+((45125*($B119/44)))),0)</f>
        <v>27879</v>
      </c>
      <c r="L119" s="9">
        <f>ROUNDDOWN((('ASIG POR TRAMO'!L119*20%)+((45125*($B119/44)))),0)</f>
        <v>29439</v>
      </c>
      <c r="M119" s="9">
        <f>ROUNDDOWN((('ASIG POR TRAMO'!M119*20%)+((45125*($B119/44)))),0)</f>
        <v>30998</v>
      </c>
      <c r="N119" s="9">
        <f>ROUNDDOWN((('ASIG POR TRAMO'!N119*20%)+((45125*($B119/44)))),0)</f>
        <v>32558</v>
      </c>
      <c r="O119" s="9">
        <f>ROUNDDOWN((('ASIG POR TRAMO'!O119*20%)+((45125*($B119/44)))),0)</f>
        <v>34117</v>
      </c>
      <c r="P119" s="9">
        <f>ROUNDDOWN((('ASIG POR TRAMO'!P119*20%)+((45125*($B119/44)))),0)</f>
        <v>35677</v>
      </c>
      <c r="Q119" s="9">
        <f>ROUNDDOWN((('ASIG POR TRAMO'!Q119*20%)+((45125*($B119/44)))),0)</f>
        <v>37236</v>
      </c>
      <c r="R119" s="9">
        <f>ROUNDDOWN((('ASIG POR TRAMO'!R119*20%)+((45125*($B119/44)))),0)</f>
        <v>38796</v>
      </c>
    </row>
    <row r="120" spans="1:18" ht="17.45" customHeight="1" thickBot="1" x14ac:dyDescent="0.3">
      <c r="A120" s="11" t="s">
        <v>8</v>
      </c>
      <c r="B120" s="13">
        <v>16</v>
      </c>
      <c r="C120" s="14">
        <f>'RMN-BRP'!B18</f>
        <v>216594.8</v>
      </c>
      <c r="D120" s="9">
        <f>ROUNDDOWN((('ASIG POR TRAMO'!D120*20%)+((45125*($B120/44)))),0)</f>
        <v>18093</v>
      </c>
      <c r="E120" s="9">
        <f>ROUNDDOWN((('ASIG POR TRAMO'!E120*20%)+((45125*($B120/44)))),0)</f>
        <v>19757</v>
      </c>
      <c r="F120" s="9">
        <f>ROUNDDOWN((('ASIG POR TRAMO'!F120*20%)+((45125*($B120/44)))),0)</f>
        <v>21421</v>
      </c>
      <c r="G120" s="9">
        <f>ROUNDDOWN((('ASIG POR TRAMO'!G120*20%)+((45125*($B120/44)))),0)</f>
        <v>23084</v>
      </c>
      <c r="H120" s="9">
        <f>ROUNDDOWN((('ASIG POR TRAMO'!H120*20%)+((45125*($B120/44)))),0)</f>
        <v>24748</v>
      </c>
      <c r="I120" s="9">
        <f>ROUNDDOWN((('ASIG POR TRAMO'!I120*20%)+((45125*($B120/44)))),0)</f>
        <v>26411</v>
      </c>
      <c r="J120" s="9">
        <f>ROUNDDOWN((('ASIG POR TRAMO'!J120*20%)+((45125*($B120/44)))),0)</f>
        <v>28074</v>
      </c>
      <c r="K120" s="9">
        <f>ROUNDDOWN((('ASIG POR TRAMO'!K120*20%)+((45125*($B120/44)))),0)</f>
        <v>29738</v>
      </c>
      <c r="L120" s="9">
        <f>ROUNDDOWN((('ASIG POR TRAMO'!L120*20%)+((45125*($B120/44)))),0)</f>
        <v>31401</v>
      </c>
      <c r="M120" s="9">
        <f>ROUNDDOWN((('ASIG POR TRAMO'!M120*20%)+((45125*($B120/44)))),0)</f>
        <v>33065</v>
      </c>
      <c r="N120" s="9">
        <f>ROUNDDOWN((('ASIG POR TRAMO'!N120*20%)+((45125*($B120/44)))),0)</f>
        <v>34728</v>
      </c>
      <c r="O120" s="9">
        <f>ROUNDDOWN((('ASIG POR TRAMO'!O120*20%)+((45125*($B120/44)))),0)</f>
        <v>36392</v>
      </c>
      <c r="P120" s="9">
        <f>ROUNDDOWN((('ASIG POR TRAMO'!P120*20%)+((45125*($B120/44)))),0)</f>
        <v>38055</v>
      </c>
      <c r="Q120" s="9">
        <f>ROUNDDOWN((('ASIG POR TRAMO'!Q120*20%)+((45125*($B120/44)))),0)</f>
        <v>39719</v>
      </c>
      <c r="R120" s="9">
        <f>ROUNDDOWN((('ASIG POR TRAMO'!R120*20%)+((45125*($B120/44)))),0)</f>
        <v>41382</v>
      </c>
    </row>
    <row r="121" spans="1:18" ht="17.45" customHeight="1" thickBot="1" x14ac:dyDescent="0.3">
      <c r="A121" s="11" t="s">
        <v>8</v>
      </c>
      <c r="B121" s="13">
        <v>17</v>
      </c>
      <c r="C121" s="14">
        <f>'RMN-BRP'!B19</f>
        <v>230131.97499999998</v>
      </c>
      <c r="D121" s="9">
        <f>ROUNDDOWN((('ASIG POR TRAMO'!D121*20%)+((45125*($B121/44)))),0)</f>
        <v>19224</v>
      </c>
      <c r="E121" s="9">
        <f>ROUNDDOWN((('ASIG POR TRAMO'!E121*20%)+((45125*($B121/44)))),0)</f>
        <v>20992</v>
      </c>
      <c r="F121" s="9">
        <f>ROUNDDOWN((('ASIG POR TRAMO'!F121*20%)+((45125*($B121/44)))),0)</f>
        <v>22759</v>
      </c>
      <c r="G121" s="9">
        <f>ROUNDDOWN((('ASIG POR TRAMO'!G121*20%)+((45125*($B121/44)))),0)</f>
        <v>24527</v>
      </c>
      <c r="H121" s="9">
        <f>ROUNDDOWN((('ASIG POR TRAMO'!H121*20%)+((45125*($B121/44)))),0)</f>
        <v>26294</v>
      </c>
      <c r="I121" s="9">
        <f>ROUNDDOWN((('ASIG POR TRAMO'!I121*20%)+((45125*($B121/44)))),0)</f>
        <v>28062</v>
      </c>
      <c r="J121" s="9">
        <f>ROUNDDOWN((('ASIG POR TRAMO'!J121*20%)+((45125*($B121/44)))),0)</f>
        <v>29829</v>
      </c>
      <c r="K121" s="9">
        <f>ROUNDDOWN((('ASIG POR TRAMO'!K121*20%)+((45125*($B121/44)))),0)</f>
        <v>31597</v>
      </c>
      <c r="L121" s="9">
        <f>ROUNDDOWN((('ASIG POR TRAMO'!L121*20%)+((45125*($B121/44)))),0)</f>
        <v>33364</v>
      </c>
      <c r="M121" s="9">
        <f>ROUNDDOWN((('ASIG POR TRAMO'!M121*20%)+((45125*($B121/44)))),0)</f>
        <v>35132</v>
      </c>
      <c r="N121" s="9">
        <f>ROUNDDOWN((('ASIG POR TRAMO'!N121*20%)+((45125*($B121/44)))),0)</f>
        <v>36899</v>
      </c>
      <c r="O121" s="9">
        <f>ROUNDDOWN((('ASIG POR TRAMO'!O121*20%)+((45125*($B121/44)))),0)</f>
        <v>38666</v>
      </c>
      <c r="P121" s="9">
        <f>ROUNDDOWN((('ASIG POR TRAMO'!P121*20%)+((45125*($B121/44)))),0)</f>
        <v>40434</v>
      </c>
      <c r="Q121" s="9">
        <f>ROUNDDOWN((('ASIG POR TRAMO'!Q121*20%)+((45125*($B121/44)))),0)</f>
        <v>42201</v>
      </c>
      <c r="R121" s="9">
        <f>ROUNDDOWN((('ASIG POR TRAMO'!R121*20%)+((45125*($B121/44)))),0)</f>
        <v>43969</v>
      </c>
    </row>
    <row r="122" spans="1:18" ht="17.45" customHeight="1" thickBot="1" x14ac:dyDescent="0.3">
      <c r="A122" s="11" t="s">
        <v>8</v>
      </c>
      <c r="B122" s="13">
        <v>18</v>
      </c>
      <c r="C122" s="14">
        <f>'RMN-BRP'!B20</f>
        <v>243669.15</v>
      </c>
      <c r="D122" s="9">
        <f>ROUNDDOWN((('ASIG POR TRAMO'!D122*20%)+((45125*($B122/44)))),0)</f>
        <v>20355</v>
      </c>
      <c r="E122" s="9">
        <f>ROUNDDOWN((('ASIG POR TRAMO'!E122*20%)+((45125*($B122/44)))),0)</f>
        <v>22227</v>
      </c>
      <c r="F122" s="9">
        <f>ROUNDDOWN((('ASIG POR TRAMO'!F122*20%)+((45125*($B122/44)))),0)</f>
        <v>24098</v>
      </c>
      <c r="G122" s="9">
        <f>ROUNDDOWN((('ASIG POR TRAMO'!G122*20%)+((45125*($B122/44)))),0)</f>
        <v>25970</v>
      </c>
      <c r="H122" s="9">
        <f>ROUNDDOWN((('ASIG POR TRAMO'!H122*20%)+((45125*($B122/44)))),0)</f>
        <v>27841</v>
      </c>
      <c r="I122" s="9">
        <f>ROUNDDOWN((('ASIG POR TRAMO'!I122*20%)+((45125*($B122/44)))),0)</f>
        <v>29712</v>
      </c>
      <c r="J122" s="9">
        <f>ROUNDDOWN((('ASIG POR TRAMO'!J122*20%)+((45125*($B122/44)))),0)</f>
        <v>31584</v>
      </c>
      <c r="K122" s="9">
        <f>ROUNDDOWN((('ASIG POR TRAMO'!K122*20%)+((45125*($B122/44)))),0)</f>
        <v>33455</v>
      </c>
      <c r="L122" s="9">
        <f>ROUNDDOWN((('ASIG POR TRAMO'!L122*20%)+((45125*($B122/44)))),0)</f>
        <v>35327</v>
      </c>
      <c r="M122" s="9">
        <f>ROUNDDOWN((('ASIG POR TRAMO'!M122*20%)+((45125*($B122/44)))),0)</f>
        <v>37198</v>
      </c>
      <c r="N122" s="9">
        <f>ROUNDDOWN((('ASIG POR TRAMO'!N122*20%)+((45125*($B122/44)))),0)</f>
        <v>39070</v>
      </c>
      <c r="O122" s="9">
        <f>ROUNDDOWN((('ASIG POR TRAMO'!O122*20%)+((45125*($B122/44)))),0)</f>
        <v>40941</v>
      </c>
      <c r="P122" s="9">
        <f>ROUNDDOWN((('ASIG POR TRAMO'!P122*20%)+((45125*($B122/44)))),0)</f>
        <v>42813</v>
      </c>
      <c r="Q122" s="9">
        <f>ROUNDDOWN((('ASIG POR TRAMO'!Q122*20%)+((45125*($B122/44)))),0)</f>
        <v>44684</v>
      </c>
      <c r="R122" s="9">
        <f>ROUNDDOWN((('ASIG POR TRAMO'!R122*20%)+((45125*($B122/44)))),0)</f>
        <v>46555</v>
      </c>
    </row>
    <row r="123" spans="1:18" ht="17.45" customHeight="1" thickBot="1" x14ac:dyDescent="0.3">
      <c r="A123" s="11" t="s">
        <v>8</v>
      </c>
      <c r="B123" s="13">
        <v>19</v>
      </c>
      <c r="C123" s="14">
        <f>'RMN-BRP'!B21</f>
        <v>257206.32499999998</v>
      </c>
      <c r="D123" s="9">
        <f>ROUNDDOWN((('ASIG POR TRAMO'!D123*20%)+((45125*($B123/44)))),0)</f>
        <v>21486</v>
      </c>
      <c r="E123" s="9">
        <f>ROUNDDOWN((('ASIG POR TRAMO'!E123*20%)+((45125*($B123/44)))),0)</f>
        <v>23461</v>
      </c>
      <c r="F123" s="9">
        <f>ROUNDDOWN((('ASIG POR TRAMO'!F123*20%)+((45125*($B123/44)))),0)</f>
        <v>25437</v>
      </c>
      <c r="G123" s="9">
        <f>ROUNDDOWN((('ASIG POR TRAMO'!G123*20%)+((45125*($B123/44)))),0)</f>
        <v>27412</v>
      </c>
      <c r="H123" s="9">
        <f>ROUNDDOWN((('ASIG POR TRAMO'!H123*20%)+((45125*($B123/44)))),0)</f>
        <v>29388</v>
      </c>
      <c r="I123" s="9">
        <f>ROUNDDOWN((('ASIG POR TRAMO'!I123*20%)+((45125*($B123/44)))),0)</f>
        <v>31363</v>
      </c>
      <c r="J123" s="9">
        <f>ROUNDDOWN((('ASIG POR TRAMO'!J123*20%)+((45125*($B123/44)))),0)</f>
        <v>33338</v>
      </c>
      <c r="K123" s="9">
        <f>ROUNDDOWN((('ASIG POR TRAMO'!K123*20%)+((45125*($B123/44)))),0)</f>
        <v>35314</v>
      </c>
      <c r="L123" s="9">
        <f>ROUNDDOWN((('ASIG POR TRAMO'!L123*20%)+((45125*($B123/44)))),0)</f>
        <v>37289</v>
      </c>
      <c r="M123" s="9">
        <f>ROUNDDOWN((('ASIG POR TRAMO'!M123*20%)+((45125*($B123/44)))),0)</f>
        <v>39265</v>
      </c>
      <c r="N123" s="9">
        <f>ROUNDDOWN((('ASIG POR TRAMO'!N123*20%)+((45125*($B123/44)))),0)</f>
        <v>41240</v>
      </c>
      <c r="O123" s="9">
        <f>ROUNDDOWN((('ASIG POR TRAMO'!O123*20%)+((45125*($B123/44)))),0)</f>
        <v>43215</v>
      </c>
      <c r="P123" s="9">
        <f>ROUNDDOWN((('ASIG POR TRAMO'!P123*20%)+((45125*($B123/44)))),0)</f>
        <v>45191</v>
      </c>
      <c r="Q123" s="9">
        <f>ROUNDDOWN((('ASIG POR TRAMO'!Q123*20%)+((45125*($B123/44)))),0)</f>
        <v>47166</v>
      </c>
      <c r="R123" s="9">
        <f>ROUNDDOWN((('ASIG POR TRAMO'!R123*20%)+((45125*($B123/44)))),0)</f>
        <v>49142</v>
      </c>
    </row>
    <row r="124" spans="1:18" ht="17.45" customHeight="1" thickBot="1" x14ac:dyDescent="0.3">
      <c r="A124" s="11" t="s">
        <v>8</v>
      </c>
      <c r="B124" s="13">
        <v>20</v>
      </c>
      <c r="C124" s="14">
        <f>'RMN-BRP'!B22</f>
        <v>270743.5</v>
      </c>
      <c r="D124" s="9">
        <f>ROUNDDOWN((('ASIG POR TRAMO'!D124*20%)+((45125*($B124/44)))),0)</f>
        <v>22617</v>
      </c>
      <c r="E124" s="9">
        <f>ROUNDDOWN((('ASIG POR TRAMO'!E124*20%)+((45125*($B124/44)))),0)</f>
        <v>24696</v>
      </c>
      <c r="F124" s="9">
        <f>ROUNDDOWN((('ASIG POR TRAMO'!F124*20%)+((45125*($B124/44)))),0)</f>
        <v>26776</v>
      </c>
      <c r="G124" s="9">
        <f>ROUNDDOWN((('ASIG POR TRAMO'!G124*20%)+((45125*($B124/44)))),0)</f>
        <v>28855</v>
      </c>
      <c r="H124" s="9">
        <f>ROUNDDOWN((('ASIG POR TRAMO'!H124*20%)+((45125*($B124/44)))),0)</f>
        <v>30935</v>
      </c>
      <c r="I124" s="9">
        <f>ROUNDDOWN((('ASIG POR TRAMO'!I124*20%)+((45125*($B124/44)))),0)</f>
        <v>33014</v>
      </c>
      <c r="J124" s="9">
        <f>ROUNDDOWN((('ASIG POR TRAMO'!J124*20%)+((45125*($B124/44)))),0)</f>
        <v>35093</v>
      </c>
      <c r="K124" s="9">
        <f>ROUNDDOWN((('ASIG POR TRAMO'!K124*20%)+((45125*($B124/44)))),0)</f>
        <v>37173</v>
      </c>
      <c r="L124" s="9">
        <f>ROUNDDOWN((('ASIG POR TRAMO'!L124*20%)+((45125*($B124/44)))),0)</f>
        <v>39252</v>
      </c>
      <c r="M124" s="9">
        <f>ROUNDDOWN((('ASIG POR TRAMO'!M124*20%)+((45125*($B124/44)))),0)</f>
        <v>41331</v>
      </c>
      <c r="N124" s="9">
        <f>ROUNDDOWN((('ASIG POR TRAMO'!N124*20%)+((45125*($B124/44)))),0)</f>
        <v>43411</v>
      </c>
      <c r="O124" s="9">
        <f>ROUNDDOWN((('ASIG POR TRAMO'!O124*20%)+((45125*($B124/44)))),0)</f>
        <v>45490</v>
      </c>
      <c r="P124" s="9">
        <f>ROUNDDOWN((('ASIG POR TRAMO'!P124*20%)+((45125*($B124/44)))),0)</f>
        <v>47569</v>
      </c>
      <c r="Q124" s="9">
        <f>ROUNDDOWN((('ASIG POR TRAMO'!Q124*20%)+((45125*($B124/44)))),0)</f>
        <v>49649</v>
      </c>
      <c r="R124" s="9">
        <f>ROUNDDOWN((('ASIG POR TRAMO'!R124*20%)+((45125*($B124/44)))),0)</f>
        <v>51728</v>
      </c>
    </row>
    <row r="125" spans="1:18" ht="17.45" customHeight="1" thickBot="1" x14ac:dyDescent="0.3">
      <c r="A125" s="11" t="s">
        <v>8</v>
      </c>
      <c r="B125" s="13">
        <v>21</v>
      </c>
      <c r="C125" s="14">
        <f>'RMN-BRP'!B23</f>
        <v>284280.67499999999</v>
      </c>
      <c r="D125" s="9">
        <f>ROUNDDOWN((('ASIG POR TRAMO'!D125*20%)+((45125*($B125/44)))),0)</f>
        <v>23748</v>
      </c>
      <c r="E125" s="9">
        <f>ROUNDDOWN((('ASIG POR TRAMO'!E125*20%)+((45125*($B125/44)))),0)</f>
        <v>25931</v>
      </c>
      <c r="F125" s="9">
        <f>ROUNDDOWN((('ASIG POR TRAMO'!F125*20%)+((45125*($B125/44)))),0)</f>
        <v>28115</v>
      </c>
      <c r="G125" s="9">
        <f>ROUNDDOWN((('ASIG POR TRAMO'!G125*20%)+((45125*($B125/44)))),0)</f>
        <v>30298</v>
      </c>
      <c r="H125" s="9">
        <f>ROUNDDOWN((('ASIG POR TRAMO'!H125*20%)+((45125*($B125/44)))),0)</f>
        <v>32481</v>
      </c>
      <c r="I125" s="9">
        <f>ROUNDDOWN((('ASIG POR TRAMO'!I125*20%)+((45125*($B125/44)))),0)</f>
        <v>34665</v>
      </c>
      <c r="J125" s="9">
        <f>ROUNDDOWN((('ASIG POR TRAMO'!J125*20%)+((45125*($B125/44)))),0)</f>
        <v>36848</v>
      </c>
      <c r="K125" s="9">
        <f>ROUNDDOWN((('ASIG POR TRAMO'!K125*20%)+((45125*($B125/44)))),0)</f>
        <v>39031</v>
      </c>
      <c r="L125" s="9">
        <f>ROUNDDOWN((('ASIG POR TRAMO'!L125*20%)+((45125*($B125/44)))),0)</f>
        <v>41215</v>
      </c>
      <c r="M125" s="9">
        <f>ROUNDDOWN((('ASIG POR TRAMO'!M125*20%)+((45125*($B125/44)))),0)</f>
        <v>43398</v>
      </c>
      <c r="N125" s="9">
        <f>ROUNDDOWN((('ASIG POR TRAMO'!N125*20%)+((45125*($B125/44)))),0)</f>
        <v>45581</v>
      </c>
      <c r="O125" s="9">
        <f>ROUNDDOWN((('ASIG POR TRAMO'!O125*20%)+((45125*($B125/44)))),0)</f>
        <v>47765</v>
      </c>
      <c r="P125" s="9">
        <f>ROUNDDOWN((('ASIG POR TRAMO'!P125*20%)+((45125*($B125/44)))),0)</f>
        <v>49948</v>
      </c>
      <c r="Q125" s="9">
        <f>ROUNDDOWN((('ASIG POR TRAMO'!Q125*20%)+((45125*($B125/44)))),0)</f>
        <v>52131</v>
      </c>
      <c r="R125" s="9">
        <f>ROUNDDOWN((('ASIG POR TRAMO'!R125*20%)+((45125*($B125/44)))),0)</f>
        <v>54315</v>
      </c>
    </row>
    <row r="126" spans="1:18" ht="17.45" customHeight="1" thickBot="1" x14ac:dyDescent="0.3">
      <c r="A126" s="11" t="s">
        <v>8</v>
      </c>
      <c r="B126" s="13">
        <v>22</v>
      </c>
      <c r="C126" s="14">
        <f>'RMN-BRP'!B24</f>
        <v>297817.84999999998</v>
      </c>
      <c r="D126" s="9">
        <f>ROUNDDOWN((('ASIG POR TRAMO'!D126*20%)+((45125*($B126/44)))),0)</f>
        <v>24879</v>
      </c>
      <c r="E126" s="9">
        <f>ROUNDDOWN((('ASIG POR TRAMO'!E126*20%)+((45125*($B126/44)))),0)</f>
        <v>27166</v>
      </c>
      <c r="F126" s="9">
        <f>ROUNDDOWN((('ASIG POR TRAMO'!F126*20%)+((45125*($B126/44)))),0)</f>
        <v>29453</v>
      </c>
      <c r="G126" s="9">
        <f>ROUNDDOWN((('ASIG POR TRAMO'!G126*20%)+((45125*($B126/44)))),0)</f>
        <v>31741</v>
      </c>
      <c r="H126" s="9">
        <f>ROUNDDOWN((('ASIG POR TRAMO'!H126*20%)+((45125*($B126/44)))),0)</f>
        <v>34028</v>
      </c>
      <c r="I126" s="9">
        <f>ROUNDDOWN((('ASIG POR TRAMO'!I126*20%)+((45125*($B126/44)))),0)</f>
        <v>36315</v>
      </c>
      <c r="J126" s="9">
        <f>ROUNDDOWN((('ASIG POR TRAMO'!J126*20%)+((45125*($B126/44)))),0)</f>
        <v>38603</v>
      </c>
      <c r="K126" s="9">
        <f>ROUNDDOWN((('ASIG POR TRAMO'!K126*20%)+((45125*($B126/44)))),0)</f>
        <v>40890</v>
      </c>
      <c r="L126" s="9">
        <f>ROUNDDOWN((('ASIG POR TRAMO'!L126*20%)+((45125*($B126/44)))),0)</f>
        <v>43177</v>
      </c>
      <c r="M126" s="9">
        <f>ROUNDDOWN((('ASIG POR TRAMO'!M126*20%)+((45125*($B126/44)))),0)</f>
        <v>45465</v>
      </c>
      <c r="N126" s="9">
        <f>ROUNDDOWN((('ASIG POR TRAMO'!N126*20%)+((45125*($B126/44)))),0)</f>
        <v>47752</v>
      </c>
      <c r="O126" s="9">
        <f>ROUNDDOWN((('ASIG POR TRAMO'!O126*20%)+((45125*($B126/44)))),0)</f>
        <v>50039</v>
      </c>
      <c r="P126" s="9">
        <f>ROUNDDOWN((('ASIG POR TRAMO'!P126*20%)+((45125*($B126/44)))),0)</f>
        <v>52326</v>
      </c>
      <c r="Q126" s="9">
        <f>ROUNDDOWN((('ASIG POR TRAMO'!Q126*20%)+((45125*($B126/44)))),0)</f>
        <v>54614</v>
      </c>
      <c r="R126" s="9">
        <f>ROUNDDOWN((('ASIG POR TRAMO'!R126*20%)+((45125*($B126/44)))),0)</f>
        <v>56901</v>
      </c>
    </row>
    <row r="127" spans="1:18" ht="17.45" customHeight="1" thickBot="1" x14ac:dyDescent="0.3">
      <c r="A127" s="11" t="s">
        <v>8</v>
      </c>
      <c r="B127" s="13">
        <v>23</v>
      </c>
      <c r="C127" s="14">
        <f>'RMN-BRP'!B25</f>
        <v>311355.02499999997</v>
      </c>
      <c r="D127" s="9">
        <f>ROUNDDOWN((('ASIG POR TRAMO'!D127*20%)+((45125*($B127/44)))),0)</f>
        <v>26010</v>
      </c>
      <c r="E127" s="9">
        <f>ROUNDDOWN((('ASIG POR TRAMO'!E127*20%)+((45125*($B127/44)))),0)</f>
        <v>28401</v>
      </c>
      <c r="F127" s="9">
        <f>ROUNDDOWN((('ASIG POR TRAMO'!F127*20%)+((45125*($B127/44)))),0)</f>
        <v>30792</v>
      </c>
      <c r="G127" s="9">
        <f>ROUNDDOWN((('ASIG POR TRAMO'!G127*20%)+((45125*($B127/44)))),0)</f>
        <v>33184</v>
      </c>
      <c r="H127" s="9">
        <f>ROUNDDOWN((('ASIG POR TRAMO'!H127*20%)+((45125*($B127/44)))),0)</f>
        <v>35575</v>
      </c>
      <c r="I127" s="9">
        <f>ROUNDDOWN((('ASIG POR TRAMO'!I127*20%)+((45125*($B127/44)))),0)</f>
        <v>37966</v>
      </c>
      <c r="J127" s="9">
        <f>ROUNDDOWN((('ASIG POR TRAMO'!J127*20%)+((45125*($B127/44)))),0)</f>
        <v>40357</v>
      </c>
      <c r="K127" s="9">
        <f>ROUNDDOWN((('ASIG POR TRAMO'!K127*20%)+((45125*($B127/44)))),0)</f>
        <v>42749</v>
      </c>
      <c r="L127" s="9">
        <f>ROUNDDOWN((('ASIG POR TRAMO'!L127*20%)+((45125*($B127/44)))),0)</f>
        <v>45140</v>
      </c>
      <c r="M127" s="9">
        <f>ROUNDDOWN((('ASIG POR TRAMO'!M127*20%)+((45125*($B127/44)))),0)</f>
        <v>47531</v>
      </c>
      <c r="N127" s="9">
        <f>ROUNDDOWN((('ASIG POR TRAMO'!N127*20%)+((45125*($B127/44)))),0)</f>
        <v>49923</v>
      </c>
      <c r="O127" s="9">
        <f>ROUNDDOWN((('ASIG POR TRAMO'!O127*20%)+((45125*($B127/44)))),0)</f>
        <v>52314</v>
      </c>
      <c r="P127" s="9">
        <f>ROUNDDOWN((('ASIG POR TRAMO'!P127*20%)+((45125*($B127/44)))),0)</f>
        <v>54705</v>
      </c>
      <c r="Q127" s="9">
        <f>ROUNDDOWN((('ASIG POR TRAMO'!Q127*20%)+((45125*($B127/44)))),0)</f>
        <v>57096</v>
      </c>
      <c r="R127" s="9">
        <f>ROUNDDOWN((('ASIG POR TRAMO'!R127*20%)+((45125*($B127/44)))),0)</f>
        <v>59488</v>
      </c>
    </row>
    <row r="128" spans="1:18" ht="17.45" customHeight="1" thickBot="1" x14ac:dyDescent="0.3">
      <c r="A128" s="11" t="s">
        <v>8</v>
      </c>
      <c r="B128" s="13">
        <v>24</v>
      </c>
      <c r="C128" s="14">
        <f>'RMN-BRP'!B26</f>
        <v>324892.19999999995</v>
      </c>
      <c r="D128" s="9">
        <f>ROUNDDOWN((('ASIG POR TRAMO'!D128*20%)+((45125*($B128/44)))),0)</f>
        <v>27141</v>
      </c>
      <c r="E128" s="9">
        <f>ROUNDDOWN((('ASIG POR TRAMO'!E128*20%)+((45125*($B128/44)))),0)</f>
        <v>29636</v>
      </c>
      <c r="F128" s="9">
        <f>ROUNDDOWN((('ASIG POR TRAMO'!F128*20%)+((45125*($B128/44)))),0)</f>
        <v>32131</v>
      </c>
      <c r="G128" s="9">
        <f>ROUNDDOWN((('ASIG POR TRAMO'!G128*20%)+((45125*($B128/44)))),0)</f>
        <v>34627</v>
      </c>
      <c r="H128" s="9">
        <f>ROUNDDOWN((('ASIG POR TRAMO'!H128*20%)+((45125*($B128/44)))),0)</f>
        <v>37122</v>
      </c>
      <c r="I128" s="9">
        <f>ROUNDDOWN((('ASIG POR TRAMO'!I128*20%)+((45125*($B128/44)))),0)</f>
        <v>39617</v>
      </c>
      <c r="J128" s="9">
        <f>ROUNDDOWN((('ASIG POR TRAMO'!J128*20%)+((45125*($B128/44)))),0)</f>
        <v>42112</v>
      </c>
      <c r="K128" s="9">
        <f>ROUNDDOWN((('ASIG POR TRAMO'!K128*20%)+((45125*($B128/44)))),0)</f>
        <v>44607</v>
      </c>
      <c r="L128" s="9">
        <f>ROUNDDOWN((('ASIG POR TRAMO'!L128*20%)+((45125*($B128/44)))),0)</f>
        <v>47103</v>
      </c>
      <c r="M128" s="9">
        <f>ROUNDDOWN((('ASIG POR TRAMO'!M128*20%)+((45125*($B128/44)))),0)</f>
        <v>49598</v>
      </c>
      <c r="N128" s="9">
        <f>ROUNDDOWN((('ASIG POR TRAMO'!N128*20%)+((45125*($B128/44)))),0)</f>
        <v>52093</v>
      </c>
      <c r="O128" s="9">
        <f>ROUNDDOWN((('ASIG POR TRAMO'!O128*20%)+((45125*($B128/44)))),0)</f>
        <v>54588</v>
      </c>
      <c r="P128" s="9">
        <f>ROUNDDOWN((('ASIG POR TRAMO'!P128*20%)+((45125*($B128/44)))),0)</f>
        <v>57084</v>
      </c>
      <c r="Q128" s="9">
        <f>ROUNDDOWN((('ASIG POR TRAMO'!Q128*20%)+((45125*($B128/44)))),0)</f>
        <v>59579</v>
      </c>
      <c r="R128" s="9">
        <f>ROUNDDOWN((('ASIG POR TRAMO'!R128*20%)+((45125*($B128/44)))),0)</f>
        <v>62074</v>
      </c>
    </row>
    <row r="129" spans="1:18" ht="17.45" customHeight="1" thickBot="1" x14ac:dyDescent="0.3">
      <c r="A129" s="11" t="s">
        <v>8</v>
      </c>
      <c r="B129" s="13">
        <v>25</v>
      </c>
      <c r="C129" s="14">
        <f>'RMN-BRP'!B27</f>
        <v>338429.375</v>
      </c>
      <c r="D129" s="9">
        <f>ROUNDDOWN((('ASIG POR TRAMO'!D129*20%)+((45125*($B129/44)))),0)</f>
        <v>28272</v>
      </c>
      <c r="E129" s="9">
        <f>ROUNDDOWN((('ASIG POR TRAMO'!E129*20%)+((45125*($B129/44)))),0)</f>
        <v>30871</v>
      </c>
      <c r="F129" s="9">
        <f>ROUNDDOWN((('ASIG POR TRAMO'!F129*20%)+((45125*($B129/44)))),0)</f>
        <v>33470</v>
      </c>
      <c r="G129" s="9">
        <f>ROUNDDOWN((('ASIG POR TRAMO'!G129*20%)+((45125*($B129/44)))),0)</f>
        <v>36069</v>
      </c>
      <c r="H129" s="9">
        <f>ROUNDDOWN((('ASIG POR TRAMO'!H129*20%)+((45125*($B129/44)))),0)</f>
        <v>38668</v>
      </c>
      <c r="I129" s="9">
        <f>ROUNDDOWN((('ASIG POR TRAMO'!I129*20%)+((45125*($B129/44)))),0)</f>
        <v>41268</v>
      </c>
      <c r="J129" s="9">
        <f>ROUNDDOWN((('ASIG POR TRAMO'!J129*20%)+((45125*($B129/44)))),0)</f>
        <v>43867</v>
      </c>
      <c r="K129" s="9">
        <f>ROUNDDOWN((('ASIG POR TRAMO'!K129*20%)+((45125*($B129/44)))),0)</f>
        <v>46466</v>
      </c>
      <c r="L129" s="9">
        <f>ROUNDDOWN((('ASIG POR TRAMO'!L129*20%)+((45125*($B129/44)))),0)</f>
        <v>49065</v>
      </c>
      <c r="M129" s="9">
        <f>ROUNDDOWN((('ASIG POR TRAMO'!M129*20%)+((45125*($B129/44)))),0)</f>
        <v>51665</v>
      </c>
      <c r="N129" s="9">
        <f>ROUNDDOWN((('ASIG POR TRAMO'!N129*20%)+((45125*($B129/44)))),0)</f>
        <v>54264</v>
      </c>
      <c r="O129" s="9">
        <f>ROUNDDOWN((('ASIG POR TRAMO'!O129*20%)+((45125*($B129/44)))),0)</f>
        <v>56863</v>
      </c>
      <c r="P129" s="9">
        <f>ROUNDDOWN((('ASIG POR TRAMO'!P129*20%)+((45125*($B129/44)))),0)</f>
        <v>59462</v>
      </c>
      <c r="Q129" s="9">
        <f>ROUNDDOWN((('ASIG POR TRAMO'!Q129*20%)+((45125*($B129/44)))),0)</f>
        <v>62061</v>
      </c>
      <c r="R129" s="9">
        <f>ROUNDDOWN((('ASIG POR TRAMO'!R129*20%)+((45125*($B129/44)))),0)</f>
        <v>64660</v>
      </c>
    </row>
    <row r="130" spans="1:18" ht="17.45" customHeight="1" thickBot="1" x14ac:dyDescent="0.3">
      <c r="A130" s="11" t="s">
        <v>8</v>
      </c>
      <c r="B130" s="13">
        <v>26</v>
      </c>
      <c r="C130" s="14">
        <f>'RMN-BRP'!B28</f>
        <v>351966.55</v>
      </c>
      <c r="D130" s="9">
        <f>ROUNDDOWN((('ASIG POR TRAMO'!D130*20%)+((45125*($B130/44)))),0)</f>
        <v>29402</v>
      </c>
      <c r="E130" s="9">
        <f>ROUNDDOWN((('ASIG POR TRAMO'!E130*20%)+((45125*($B130/44)))),0)</f>
        <v>32105</v>
      </c>
      <c r="F130" s="9">
        <f>ROUNDDOWN((('ASIG POR TRAMO'!F130*20%)+((45125*($B130/44)))),0)</f>
        <v>34809</v>
      </c>
      <c r="G130" s="9">
        <f>ROUNDDOWN((('ASIG POR TRAMO'!G130*20%)+((45125*($B130/44)))),0)</f>
        <v>37512</v>
      </c>
      <c r="H130" s="9">
        <f>ROUNDDOWN((('ASIG POR TRAMO'!H130*20%)+((45125*($B130/44)))),0)</f>
        <v>40215</v>
      </c>
      <c r="I130" s="9">
        <f>ROUNDDOWN((('ASIG POR TRAMO'!I130*20%)+((45125*($B130/44)))),0)</f>
        <v>42918</v>
      </c>
      <c r="J130" s="9">
        <f>ROUNDDOWN((('ASIG POR TRAMO'!J130*20%)+((45125*($B130/44)))),0)</f>
        <v>45621</v>
      </c>
      <c r="K130" s="9">
        <f>ROUNDDOWN((('ASIG POR TRAMO'!K130*20%)+((45125*($B130/44)))),0)</f>
        <v>48324</v>
      </c>
      <c r="L130" s="9">
        <f>ROUNDDOWN((('ASIG POR TRAMO'!L130*20%)+((45125*($B130/44)))),0)</f>
        <v>51028</v>
      </c>
      <c r="M130" s="9">
        <f>ROUNDDOWN((('ASIG POR TRAMO'!M130*20%)+((45125*($B130/44)))),0)</f>
        <v>53731</v>
      </c>
      <c r="N130" s="9">
        <f>ROUNDDOWN((('ASIG POR TRAMO'!N130*20%)+((45125*($B130/44)))),0)</f>
        <v>56434</v>
      </c>
      <c r="O130" s="9">
        <f>ROUNDDOWN((('ASIG POR TRAMO'!O130*20%)+((45125*($B130/44)))),0)</f>
        <v>59137</v>
      </c>
      <c r="P130" s="9">
        <f>ROUNDDOWN((('ASIG POR TRAMO'!P130*20%)+((45125*($B130/44)))),0)</f>
        <v>61840</v>
      </c>
      <c r="Q130" s="9">
        <f>ROUNDDOWN((('ASIG POR TRAMO'!Q130*20%)+((45125*($B130/44)))),0)</f>
        <v>64544</v>
      </c>
      <c r="R130" s="9">
        <f>ROUNDDOWN((('ASIG POR TRAMO'!R130*20%)+((45125*($B130/44)))),0)</f>
        <v>67247</v>
      </c>
    </row>
    <row r="131" spans="1:18" ht="17.45" customHeight="1" thickBot="1" x14ac:dyDescent="0.3">
      <c r="A131" s="11" t="s">
        <v>8</v>
      </c>
      <c r="B131" s="13">
        <v>27</v>
      </c>
      <c r="C131" s="14">
        <f>'RMN-BRP'!B29</f>
        <v>365503.72499999998</v>
      </c>
      <c r="D131" s="9">
        <f>ROUNDDOWN((('ASIG POR TRAMO'!D131*20%)+((45125*($B131/44)))),0)</f>
        <v>30533</v>
      </c>
      <c r="E131" s="9">
        <f>ROUNDDOWN((('ASIG POR TRAMO'!E131*20%)+((45125*($B131/44)))),0)</f>
        <v>33340</v>
      </c>
      <c r="F131" s="9">
        <f>ROUNDDOWN((('ASIG POR TRAMO'!F131*20%)+((45125*($B131/44)))),0)</f>
        <v>36148</v>
      </c>
      <c r="G131" s="9">
        <f>ROUNDDOWN((('ASIG POR TRAMO'!G131*20%)+((45125*($B131/44)))),0)</f>
        <v>38955</v>
      </c>
      <c r="H131" s="9">
        <f>ROUNDDOWN((('ASIG POR TRAMO'!H131*20%)+((45125*($B131/44)))),0)</f>
        <v>41762</v>
      </c>
      <c r="I131" s="9">
        <f>ROUNDDOWN((('ASIG POR TRAMO'!I131*20%)+((45125*($B131/44)))),0)</f>
        <v>44569</v>
      </c>
      <c r="J131" s="9">
        <f>ROUNDDOWN((('ASIG POR TRAMO'!J131*20%)+((45125*($B131/44)))),0)</f>
        <v>47376</v>
      </c>
      <c r="K131" s="9">
        <f>ROUNDDOWN((('ASIG POR TRAMO'!K131*20%)+((45125*($B131/44)))),0)</f>
        <v>50183</v>
      </c>
      <c r="L131" s="9">
        <f>ROUNDDOWN((('ASIG POR TRAMO'!L131*20%)+((45125*($B131/44)))),0)</f>
        <v>52990</v>
      </c>
      <c r="M131" s="9">
        <f>ROUNDDOWN((('ASIG POR TRAMO'!M131*20%)+((45125*($B131/44)))),0)</f>
        <v>55798</v>
      </c>
      <c r="N131" s="9">
        <f>ROUNDDOWN((('ASIG POR TRAMO'!N131*20%)+((45125*($B131/44)))),0)</f>
        <v>58605</v>
      </c>
      <c r="O131" s="9">
        <f>ROUNDDOWN((('ASIG POR TRAMO'!O131*20%)+((45125*($B131/44)))),0)</f>
        <v>61412</v>
      </c>
      <c r="P131" s="9">
        <f>ROUNDDOWN((('ASIG POR TRAMO'!P131*20%)+((45125*($B131/44)))),0)</f>
        <v>64219</v>
      </c>
      <c r="Q131" s="9">
        <f>ROUNDDOWN((('ASIG POR TRAMO'!Q131*20%)+((45125*($B131/44)))),0)</f>
        <v>67026</v>
      </c>
      <c r="R131" s="9">
        <f>ROUNDDOWN((('ASIG POR TRAMO'!R131*20%)+((45125*($B131/44)))),0)</f>
        <v>69833</v>
      </c>
    </row>
    <row r="132" spans="1:18" ht="17.45" customHeight="1" thickBot="1" x14ac:dyDescent="0.3">
      <c r="A132" s="11" t="s">
        <v>8</v>
      </c>
      <c r="B132" s="13">
        <v>28</v>
      </c>
      <c r="C132" s="14">
        <f>'RMN-BRP'!B30</f>
        <v>379040.89999999997</v>
      </c>
      <c r="D132" s="9">
        <f>ROUNDDOWN((('ASIG POR TRAMO'!D132*20%)+((45125*($B132/44)))),0)</f>
        <v>31664</v>
      </c>
      <c r="E132" s="9">
        <f>ROUNDDOWN((('ASIG POR TRAMO'!E132*20%)+((45125*($B132/44)))),0)</f>
        <v>34575</v>
      </c>
      <c r="F132" s="9">
        <f>ROUNDDOWN((('ASIG POR TRAMO'!F132*20%)+((45125*($B132/44)))),0)</f>
        <v>37486</v>
      </c>
      <c r="G132" s="9">
        <f>ROUNDDOWN((('ASIG POR TRAMO'!G132*20%)+((45125*($B132/44)))),0)</f>
        <v>40397</v>
      </c>
      <c r="H132" s="9">
        <f>ROUNDDOWN((('ASIG POR TRAMO'!H132*20%)+((45125*($B132/44)))),0)</f>
        <v>43309</v>
      </c>
      <c r="I132" s="9">
        <f>ROUNDDOWN((('ASIG POR TRAMO'!I132*20%)+((45125*($B132/44)))),0)</f>
        <v>46220</v>
      </c>
      <c r="J132" s="9">
        <f>ROUNDDOWN((('ASIG POR TRAMO'!J132*20%)+((45125*($B132/44)))),0)</f>
        <v>49131</v>
      </c>
      <c r="K132" s="9">
        <f>ROUNDDOWN((('ASIG POR TRAMO'!K132*20%)+((45125*($B132/44)))),0)</f>
        <v>52042</v>
      </c>
      <c r="L132" s="9">
        <f>ROUNDDOWN((('ASIG POR TRAMO'!L132*20%)+((45125*($B132/44)))),0)</f>
        <v>54953</v>
      </c>
      <c r="M132" s="9">
        <f>ROUNDDOWN((('ASIG POR TRAMO'!M132*20%)+((45125*($B132/44)))),0)</f>
        <v>57864</v>
      </c>
      <c r="N132" s="9">
        <f>ROUNDDOWN((('ASIG POR TRAMO'!N132*20%)+((45125*($B132/44)))),0)</f>
        <v>60775</v>
      </c>
      <c r="O132" s="9">
        <f>ROUNDDOWN((('ASIG POR TRAMO'!O132*20%)+((45125*($B132/44)))),0)</f>
        <v>63686</v>
      </c>
      <c r="P132" s="9">
        <f>ROUNDDOWN((('ASIG POR TRAMO'!P132*20%)+((45125*($B132/44)))),0)</f>
        <v>66598</v>
      </c>
      <c r="Q132" s="9">
        <f>ROUNDDOWN((('ASIG POR TRAMO'!Q132*20%)+((45125*($B132/44)))),0)</f>
        <v>69509</v>
      </c>
      <c r="R132" s="9">
        <f>ROUNDDOWN((('ASIG POR TRAMO'!R132*20%)+((45125*($B132/44)))),0)</f>
        <v>72420</v>
      </c>
    </row>
    <row r="133" spans="1:18" ht="17.45" customHeight="1" thickBot="1" x14ac:dyDescent="0.3">
      <c r="A133" s="11" t="s">
        <v>8</v>
      </c>
      <c r="B133" s="13">
        <v>29</v>
      </c>
      <c r="C133" s="14">
        <f>'RMN-BRP'!B31</f>
        <v>392578.07499999995</v>
      </c>
      <c r="D133" s="9">
        <f>ROUNDDOWN((('ASIG POR TRAMO'!D133*20%)+((45125*($B133/44)))),0)</f>
        <v>32795</v>
      </c>
      <c r="E133" s="9">
        <f>ROUNDDOWN((('ASIG POR TRAMO'!E133*20%)+((45125*($B133/44)))),0)</f>
        <v>35810</v>
      </c>
      <c r="F133" s="9">
        <f>ROUNDDOWN((('ASIG POR TRAMO'!F133*20%)+((45125*($B133/44)))),0)</f>
        <v>38825</v>
      </c>
      <c r="G133" s="9">
        <f>ROUNDDOWN((('ASIG POR TRAMO'!G133*20%)+((45125*($B133/44)))),0)</f>
        <v>41840</v>
      </c>
      <c r="H133" s="9">
        <f>ROUNDDOWN((('ASIG POR TRAMO'!H133*20%)+((45125*($B133/44)))),0)</f>
        <v>44855</v>
      </c>
      <c r="I133" s="9">
        <f>ROUNDDOWN((('ASIG POR TRAMO'!I133*20%)+((45125*($B133/44)))),0)</f>
        <v>47871</v>
      </c>
      <c r="J133" s="9">
        <f>ROUNDDOWN((('ASIG POR TRAMO'!J133*20%)+((45125*($B133/44)))),0)</f>
        <v>50886</v>
      </c>
      <c r="K133" s="9">
        <f>ROUNDDOWN((('ASIG POR TRAMO'!K133*20%)+((45125*($B133/44)))),0)</f>
        <v>53901</v>
      </c>
      <c r="L133" s="9">
        <f>ROUNDDOWN((('ASIG POR TRAMO'!L133*20%)+((45125*($B133/44)))),0)</f>
        <v>56916</v>
      </c>
      <c r="M133" s="9">
        <f>ROUNDDOWN((('ASIG POR TRAMO'!M133*20%)+((45125*($B133/44)))),0)</f>
        <v>59931</v>
      </c>
      <c r="N133" s="9">
        <f>ROUNDDOWN((('ASIG POR TRAMO'!N133*20%)+((45125*($B133/44)))),0)</f>
        <v>62946</v>
      </c>
      <c r="O133" s="9">
        <f>ROUNDDOWN((('ASIG POR TRAMO'!O133*20%)+((45125*($B133/44)))),0)</f>
        <v>65961</v>
      </c>
      <c r="P133" s="9">
        <f>ROUNDDOWN((('ASIG POR TRAMO'!P133*20%)+((45125*($B133/44)))),0)</f>
        <v>68976</v>
      </c>
      <c r="Q133" s="9">
        <f>ROUNDDOWN((('ASIG POR TRAMO'!Q133*20%)+((45125*($B133/44)))),0)</f>
        <v>71991</v>
      </c>
      <c r="R133" s="9">
        <f>ROUNDDOWN((('ASIG POR TRAMO'!R133*20%)+((45125*($B133/44)))),0)</f>
        <v>75006</v>
      </c>
    </row>
    <row r="134" spans="1:18" ht="17.45" customHeight="1" thickBot="1" x14ac:dyDescent="0.3">
      <c r="A134" s="11" t="s">
        <v>8</v>
      </c>
      <c r="B134" s="13">
        <v>30</v>
      </c>
      <c r="C134" s="14">
        <f>'RMN-BRP'!B32</f>
        <v>406115.25</v>
      </c>
      <c r="D134" s="9">
        <f>ROUNDDOWN((('ASIG POR TRAMO'!D134*20%)+((45125*($B134/44)))),0)</f>
        <v>33926</v>
      </c>
      <c r="E134" s="9">
        <f>ROUNDDOWN((('ASIG POR TRAMO'!E134*20%)+((45125*($B134/44)))),0)</f>
        <v>37045</v>
      </c>
      <c r="F134" s="9">
        <f>ROUNDDOWN((('ASIG POR TRAMO'!F134*20%)+((45125*($B134/44)))),0)</f>
        <v>40164</v>
      </c>
      <c r="G134" s="9">
        <f>ROUNDDOWN((('ASIG POR TRAMO'!G134*20%)+((45125*($B134/44)))),0)</f>
        <v>43283</v>
      </c>
      <c r="H134" s="9">
        <f>ROUNDDOWN((('ASIG POR TRAMO'!H134*20%)+((45125*($B134/44)))),0)</f>
        <v>46402</v>
      </c>
      <c r="I134" s="9">
        <f>ROUNDDOWN((('ASIG POR TRAMO'!I134*20%)+((45125*($B134/44)))),0)</f>
        <v>49521</v>
      </c>
      <c r="J134" s="9">
        <f>ROUNDDOWN((('ASIG POR TRAMO'!J134*20%)+((45125*($B134/44)))),0)</f>
        <v>52640</v>
      </c>
      <c r="K134" s="9">
        <f>ROUNDDOWN((('ASIG POR TRAMO'!K134*20%)+((45125*($B134/44)))),0)</f>
        <v>55759</v>
      </c>
      <c r="L134" s="9">
        <f>ROUNDDOWN((('ASIG POR TRAMO'!L134*20%)+((45125*($B134/44)))),0)</f>
        <v>58878</v>
      </c>
      <c r="M134" s="9">
        <f>ROUNDDOWN((('ASIG POR TRAMO'!M134*20%)+((45125*($B134/44)))),0)</f>
        <v>61997</v>
      </c>
      <c r="N134" s="9">
        <f>ROUNDDOWN((('ASIG POR TRAMO'!N134*20%)+((45125*($B134/44)))),0)</f>
        <v>65117</v>
      </c>
      <c r="O134" s="9">
        <f>ROUNDDOWN((('ASIG POR TRAMO'!O134*20%)+((45125*($B134/44)))),0)</f>
        <v>68235</v>
      </c>
      <c r="P134" s="9">
        <f>ROUNDDOWN((('ASIG POR TRAMO'!P134*20%)+((45125*($B134/44)))),0)</f>
        <v>71355</v>
      </c>
      <c r="Q134" s="9">
        <f>ROUNDDOWN((('ASIG POR TRAMO'!Q134*20%)+((45125*($B134/44)))),0)</f>
        <v>74474</v>
      </c>
      <c r="R134" s="9">
        <f>ROUNDDOWN((('ASIG POR TRAMO'!R134*20%)+((45125*($B134/44)))),0)</f>
        <v>77593</v>
      </c>
    </row>
    <row r="135" spans="1:18" ht="17.45" customHeight="1" thickBot="1" x14ac:dyDescent="0.3">
      <c r="A135" s="11" t="s">
        <v>8</v>
      </c>
      <c r="B135" s="13">
        <v>31</v>
      </c>
      <c r="C135" s="14">
        <f>'RMN-BRP'!B33</f>
        <v>419652.42499999999</v>
      </c>
      <c r="D135" s="9">
        <f>ROUNDDOWN((('ASIG POR TRAMO'!D135*20%)+((45125*($B135/44)))),0)</f>
        <v>35057</v>
      </c>
      <c r="E135" s="9">
        <f>ROUNDDOWN((('ASIG POR TRAMO'!E135*20%)+((45125*($B135/44)))),0)</f>
        <v>38280</v>
      </c>
      <c r="F135" s="9">
        <f>ROUNDDOWN((('ASIG POR TRAMO'!F135*20%)+((45125*($B135/44)))),0)</f>
        <v>41503</v>
      </c>
      <c r="G135" s="9">
        <f>ROUNDDOWN((('ASIG POR TRAMO'!G135*20%)+((45125*($B135/44)))),0)</f>
        <v>44726</v>
      </c>
      <c r="H135" s="9">
        <f>ROUNDDOWN((('ASIG POR TRAMO'!H135*20%)+((45125*($B135/44)))),0)</f>
        <v>47949</v>
      </c>
      <c r="I135" s="9">
        <f>ROUNDDOWN((('ASIG POR TRAMO'!I135*20%)+((45125*($B135/44)))),0)</f>
        <v>51172</v>
      </c>
      <c r="J135" s="9">
        <f>ROUNDDOWN((('ASIG POR TRAMO'!J135*20%)+((45125*($B135/44)))),0)</f>
        <v>54395</v>
      </c>
      <c r="K135" s="9">
        <f>ROUNDDOWN((('ASIG POR TRAMO'!K135*20%)+((45125*($B135/44)))),0)</f>
        <v>57618</v>
      </c>
      <c r="L135" s="9">
        <f>ROUNDDOWN((('ASIG POR TRAMO'!L135*20%)+((45125*($B135/44)))),0)</f>
        <v>60841</v>
      </c>
      <c r="M135" s="9">
        <f>ROUNDDOWN((('ASIG POR TRAMO'!M135*20%)+((45125*($B135/44)))),0)</f>
        <v>64064</v>
      </c>
      <c r="N135" s="9">
        <f>ROUNDDOWN((('ASIG POR TRAMO'!N135*20%)+((45125*($B135/44)))),0)</f>
        <v>67287</v>
      </c>
      <c r="O135" s="9">
        <f>ROUNDDOWN((('ASIG POR TRAMO'!O135*20%)+((45125*($B135/44)))),0)</f>
        <v>70510</v>
      </c>
      <c r="P135" s="9">
        <f>ROUNDDOWN((('ASIG POR TRAMO'!P135*20%)+((45125*($B135/44)))),0)</f>
        <v>73733</v>
      </c>
      <c r="Q135" s="9">
        <f>ROUNDDOWN((('ASIG POR TRAMO'!Q135*20%)+((45125*($B135/44)))),0)</f>
        <v>76956</v>
      </c>
      <c r="R135" s="9">
        <f>ROUNDDOWN((('ASIG POR TRAMO'!R135*20%)+((45125*($B135/44)))),0)</f>
        <v>80179</v>
      </c>
    </row>
    <row r="136" spans="1:18" ht="17.45" customHeight="1" thickBot="1" x14ac:dyDescent="0.3">
      <c r="A136" s="11" t="s">
        <v>8</v>
      </c>
      <c r="B136" s="13">
        <v>32</v>
      </c>
      <c r="C136" s="14">
        <f>'RMN-BRP'!B34</f>
        <v>433189.6</v>
      </c>
      <c r="D136" s="9">
        <f>ROUNDDOWN((('ASIG POR TRAMO'!D136*20%)+((45125*($B136/44)))),0)</f>
        <v>36188</v>
      </c>
      <c r="E136" s="9">
        <f>ROUNDDOWN((('ASIG POR TRAMO'!E136*20%)+((45125*($B136/44)))),0)</f>
        <v>39515</v>
      </c>
      <c r="F136" s="9">
        <f>ROUNDDOWN((('ASIG POR TRAMO'!F136*20%)+((45125*($B136/44)))),0)</f>
        <v>42842</v>
      </c>
      <c r="G136" s="9">
        <f>ROUNDDOWN((('ASIG POR TRAMO'!G136*20%)+((45125*($B136/44)))),0)</f>
        <v>46169</v>
      </c>
      <c r="H136" s="9">
        <f>ROUNDDOWN((('ASIG POR TRAMO'!H136*20%)+((45125*($B136/44)))),0)</f>
        <v>49496</v>
      </c>
      <c r="I136" s="9">
        <f>ROUNDDOWN((('ASIG POR TRAMO'!I136*20%)+((45125*($B136/44)))),0)</f>
        <v>52823</v>
      </c>
      <c r="J136" s="9">
        <f>ROUNDDOWN((('ASIG POR TRAMO'!J136*20%)+((45125*($B136/44)))),0)</f>
        <v>56150</v>
      </c>
      <c r="K136" s="9">
        <f>ROUNDDOWN((('ASIG POR TRAMO'!K136*20%)+((45125*($B136/44)))),0)</f>
        <v>59477</v>
      </c>
      <c r="L136" s="9">
        <f>ROUNDDOWN((('ASIG POR TRAMO'!L136*20%)+((45125*($B136/44)))),0)</f>
        <v>62804</v>
      </c>
      <c r="M136" s="9">
        <f>ROUNDDOWN((('ASIG POR TRAMO'!M136*20%)+((45125*($B136/44)))),0)</f>
        <v>66130</v>
      </c>
      <c r="N136" s="9">
        <f>ROUNDDOWN((('ASIG POR TRAMO'!N136*20%)+((45125*($B136/44)))),0)</f>
        <v>69457</v>
      </c>
      <c r="O136" s="9">
        <f>ROUNDDOWN((('ASIG POR TRAMO'!O136*20%)+((45125*($B136/44)))),0)</f>
        <v>72785</v>
      </c>
      <c r="P136" s="9">
        <f>ROUNDDOWN((('ASIG POR TRAMO'!P136*20%)+((45125*($B136/44)))),0)</f>
        <v>76111</v>
      </c>
      <c r="Q136" s="9">
        <f>ROUNDDOWN((('ASIG POR TRAMO'!Q136*20%)+((45125*($B136/44)))),0)</f>
        <v>79438</v>
      </c>
      <c r="R136" s="9">
        <f>ROUNDDOWN((('ASIG POR TRAMO'!R136*20%)+((45125*($B136/44)))),0)</f>
        <v>82765</v>
      </c>
    </row>
    <row r="137" spans="1:18" ht="17.45" customHeight="1" thickBot="1" x14ac:dyDescent="0.3">
      <c r="A137" s="11" t="s">
        <v>8</v>
      </c>
      <c r="B137" s="13">
        <v>33</v>
      </c>
      <c r="C137" s="14">
        <f>'RMN-BRP'!B35</f>
        <v>446726.77499999997</v>
      </c>
      <c r="D137" s="9">
        <f>ROUNDDOWN((('ASIG POR TRAMO'!D137*20%)+((45125*($B137/44)))),0)</f>
        <v>37319</v>
      </c>
      <c r="E137" s="9">
        <f>ROUNDDOWN((('ASIG POR TRAMO'!E137*20%)+((45125*($B137/44)))),0)</f>
        <v>40750</v>
      </c>
      <c r="F137" s="9">
        <f>ROUNDDOWN((('ASIG POR TRAMO'!F137*20%)+((45125*($B137/44)))),0)</f>
        <v>44181</v>
      </c>
      <c r="G137" s="9">
        <f>ROUNDDOWN((('ASIG POR TRAMO'!G137*20%)+((45125*($B137/44)))),0)</f>
        <v>47611</v>
      </c>
      <c r="H137" s="9">
        <f>ROUNDDOWN((('ASIG POR TRAMO'!H137*20%)+((45125*($B137/44)))),0)</f>
        <v>51042</v>
      </c>
      <c r="I137" s="9">
        <f>ROUNDDOWN((('ASIG POR TRAMO'!I137*20%)+((45125*($B137/44)))),0)</f>
        <v>54473</v>
      </c>
      <c r="J137" s="9">
        <f>ROUNDDOWN((('ASIG POR TRAMO'!J137*20%)+((45125*($B137/44)))),0)</f>
        <v>57904</v>
      </c>
      <c r="K137" s="9">
        <f>ROUNDDOWN((('ASIG POR TRAMO'!K137*20%)+((45125*($B137/44)))),0)</f>
        <v>61335</v>
      </c>
      <c r="L137" s="9">
        <f>ROUNDDOWN((('ASIG POR TRAMO'!L137*20%)+((45125*($B137/44)))),0)</f>
        <v>64766</v>
      </c>
      <c r="M137" s="9">
        <f>ROUNDDOWN((('ASIG POR TRAMO'!M137*20%)+((45125*($B137/44)))),0)</f>
        <v>68197</v>
      </c>
      <c r="N137" s="9">
        <f>ROUNDDOWN((('ASIG POR TRAMO'!N137*20%)+((45125*($B137/44)))),0)</f>
        <v>71628</v>
      </c>
      <c r="O137" s="9">
        <f>ROUNDDOWN((('ASIG POR TRAMO'!O137*20%)+((45125*($B137/44)))),0)</f>
        <v>75059</v>
      </c>
      <c r="P137" s="9">
        <f>ROUNDDOWN((('ASIG POR TRAMO'!P137*20%)+((45125*($B137/44)))),0)</f>
        <v>78490</v>
      </c>
      <c r="Q137" s="9">
        <f>ROUNDDOWN((('ASIG POR TRAMO'!Q137*20%)+((45125*($B137/44)))),0)</f>
        <v>81921</v>
      </c>
      <c r="R137" s="9">
        <f>ROUNDDOWN((('ASIG POR TRAMO'!R137*20%)+((45125*($B137/44)))),0)</f>
        <v>85352</v>
      </c>
    </row>
    <row r="138" spans="1:18" ht="17.45" customHeight="1" thickBot="1" x14ac:dyDescent="0.3">
      <c r="A138" s="11" t="s">
        <v>8</v>
      </c>
      <c r="B138" s="13">
        <v>34</v>
      </c>
      <c r="C138" s="14">
        <f>'RMN-BRP'!B36</f>
        <v>460263.94999999995</v>
      </c>
      <c r="D138" s="9">
        <f>ROUNDDOWN((('ASIG POR TRAMO'!D138*20%)+((45125*($B138/44)))),0)</f>
        <v>38449</v>
      </c>
      <c r="E138" s="9">
        <f>ROUNDDOWN((('ASIG POR TRAMO'!E138*20%)+((45125*($B138/44)))),0)</f>
        <v>41984</v>
      </c>
      <c r="F138" s="9">
        <f>ROUNDDOWN((('ASIG POR TRAMO'!F138*20%)+((45125*($B138/44)))),0)</f>
        <v>45519</v>
      </c>
      <c r="G138" s="9">
        <f>ROUNDDOWN((('ASIG POR TRAMO'!G138*20%)+((45125*($B138/44)))),0)</f>
        <v>49054</v>
      </c>
      <c r="H138" s="9">
        <f>ROUNDDOWN((('ASIG POR TRAMO'!H138*20%)+((45125*($B138/44)))),0)</f>
        <v>52589</v>
      </c>
      <c r="I138" s="9">
        <f>ROUNDDOWN((('ASIG POR TRAMO'!I138*20%)+((45125*($B138/44)))),0)</f>
        <v>56124</v>
      </c>
      <c r="J138" s="9">
        <f>ROUNDDOWN((('ASIG POR TRAMO'!J138*20%)+((45125*($B138/44)))),0)</f>
        <v>59659</v>
      </c>
      <c r="K138" s="9">
        <f>ROUNDDOWN((('ASIG POR TRAMO'!K138*20%)+((45125*($B138/44)))),0)</f>
        <v>63194</v>
      </c>
      <c r="L138" s="9">
        <f>ROUNDDOWN((('ASIG POR TRAMO'!L138*20%)+((45125*($B138/44)))),0)</f>
        <v>66729</v>
      </c>
      <c r="M138" s="9">
        <f>ROUNDDOWN((('ASIG POR TRAMO'!M138*20%)+((45125*($B138/44)))),0)</f>
        <v>70264</v>
      </c>
      <c r="N138" s="9">
        <f>ROUNDDOWN((('ASIG POR TRAMO'!N138*20%)+((45125*($B138/44)))),0)</f>
        <v>73799</v>
      </c>
      <c r="O138" s="9">
        <f>ROUNDDOWN((('ASIG POR TRAMO'!O138*20%)+((45125*($B138/44)))),0)</f>
        <v>77334</v>
      </c>
      <c r="P138" s="9">
        <f>ROUNDDOWN((('ASIG POR TRAMO'!P138*20%)+((45125*($B138/44)))),0)</f>
        <v>80869</v>
      </c>
      <c r="Q138" s="9">
        <f>ROUNDDOWN((('ASIG POR TRAMO'!Q138*20%)+((45125*($B138/44)))),0)</f>
        <v>84403</v>
      </c>
      <c r="R138" s="9">
        <f>ROUNDDOWN((('ASIG POR TRAMO'!R138*20%)+((45125*($B138/44)))),0)</f>
        <v>87938</v>
      </c>
    </row>
    <row r="139" spans="1:18" ht="17.45" customHeight="1" thickBot="1" x14ac:dyDescent="0.3">
      <c r="A139" s="11" t="s">
        <v>8</v>
      </c>
      <c r="B139" s="13">
        <v>35</v>
      </c>
      <c r="C139" s="14">
        <f>'RMN-BRP'!B37</f>
        <v>473801.125</v>
      </c>
      <c r="D139" s="9">
        <f>ROUNDDOWN((('ASIG POR TRAMO'!D139*20%)+((45125*($B139/44)))),0)</f>
        <v>39580</v>
      </c>
      <c r="E139" s="9">
        <f>ROUNDDOWN((('ASIG POR TRAMO'!E139*20%)+((45125*($B139/44)))),0)</f>
        <v>43219</v>
      </c>
      <c r="F139" s="9">
        <f>ROUNDDOWN((('ASIG POR TRAMO'!F139*20%)+((45125*($B139/44)))),0)</f>
        <v>46858</v>
      </c>
      <c r="G139" s="9">
        <f>ROUNDDOWN((('ASIG POR TRAMO'!G139*20%)+((45125*($B139/44)))),0)</f>
        <v>50497</v>
      </c>
      <c r="H139" s="9">
        <f>ROUNDDOWN((('ASIG POR TRAMO'!H139*20%)+((45125*($B139/44)))),0)</f>
        <v>54136</v>
      </c>
      <c r="I139" s="9">
        <f>ROUNDDOWN((('ASIG POR TRAMO'!I139*20%)+((45125*($B139/44)))),0)</f>
        <v>57775</v>
      </c>
      <c r="J139" s="9">
        <f>ROUNDDOWN((('ASIG POR TRAMO'!J139*20%)+((45125*($B139/44)))),0)</f>
        <v>61414</v>
      </c>
      <c r="K139" s="9">
        <f>ROUNDDOWN((('ASIG POR TRAMO'!K139*20%)+((45125*($B139/44)))),0)</f>
        <v>65053</v>
      </c>
      <c r="L139" s="9">
        <f>ROUNDDOWN((('ASIG POR TRAMO'!L139*20%)+((45125*($B139/44)))),0)</f>
        <v>68692</v>
      </c>
      <c r="M139" s="9">
        <f>ROUNDDOWN((('ASIG POR TRAMO'!M139*20%)+((45125*($B139/44)))),0)</f>
        <v>72330</v>
      </c>
      <c r="N139" s="9">
        <f>ROUNDDOWN((('ASIG POR TRAMO'!N139*20%)+((45125*($B139/44)))),0)</f>
        <v>75969</v>
      </c>
      <c r="O139" s="9">
        <f>ROUNDDOWN((('ASIG POR TRAMO'!O139*20%)+((45125*($B139/44)))),0)</f>
        <v>79608</v>
      </c>
      <c r="P139" s="9">
        <f>ROUNDDOWN((('ASIG POR TRAMO'!P139*20%)+((45125*($B139/44)))),0)</f>
        <v>83247</v>
      </c>
      <c r="Q139" s="9">
        <f>ROUNDDOWN((('ASIG POR TRAMO'!Q139*20%)+((45125*($B139/44)))),0)</f>
        <v>86886</v>
      </c>
      <c r="R139" s="9">
        <f>ROUNDDOWN((('ASIG POR TRAMO'!R139*20%)+((45125*($B139/44)))),0)</f>
        <v>90525</v>
      </c>
    </row>
    <row r="140" spans="1:18" ht="17.45" customHeight="1" thickBot="1" x14ac:dyDescent="0.3">
      <c r="A140" s="11" t="s">
        <v>8</v>
      </c>
      <c r="B140" s="13">
        <v>36</v>
      </c>
      <c r="C140" s="14">
        <f>'RMN-BRP'!B38</f>
        <v>487338.3</v>
      </c>
      <c r="D140" s="9">
        <f>ROUNDDOWN((('ASIG POR TRAMO'!D140*20%)+((45125*($B140/44)))),0)</f>
        <v>40711</v>
      </c>
      <c r="E140" s="9">
        <f>ROUNDDOWN((('ASIG POR TRAMO'!E140*20%)+((45125*($B140/44)))),0)</f>
        <v>44454</v>
      </c>
      <c r="F140" s="9">
        <f>ROUNDDOWN((('ASIG POR TRAMO'!F140*20%)+((45125*($B140/44)))),0)</f>
        <v>48197</v>
      </c>
      <c r="G140" s="9">
        <f>ROUNDDOWN((('ASIG POR TRAMO'!G140*20%)+((45125*($B140/44)))),0)</f>
        <v>51940</v>
      </c>
      <c r="H140" s="9">
        <f>ROUNDDOWN((('ASIG POR TRAMO'!H140*20%)+((45125*($B140/44)))),0)</f>
        <v>55683</v>
      </c>
      <c r="I140" s="9">
        <f>ROUNDDOWN((('ASIG POR TRAMO'!I140*20%)+((45125*($B140/44)))),0)</f>
        <v>59426</v>
      </c>
      <c r="J140" s="9">
        <f>ROUNDDOWN((('ASIG POR TRAMO'!J140*20%)+((45125*($B140/44)))),0)</f>
        <v>63169</v>
      </c>
      <c r="K140" s="9">
        <f>ROUNDDOWN((('ASIG POR TRAMO'!K140*20%)+((45125*($B140/44)))),0)</f>
        <v>66911</v>
      </c>
      <c r="L140" s="9">
        <f>ROUNDDOWN((('ASIG POR TRAMO'!L140*20%)+((45125*($B140/44)))),0)</f>
        <v>70654</v>
      </c>
      <c r="M140" s="9">
        <f>ROUNDDOWN((('ASIG POR TRAMO'!M140*20%)+((45125*($B140/44)))),0)</f>
        <v>74397</v>
      </c>
      <c r="N140" s="9">
        <f>ROUNDDOWN((('ASIG POR TRAMO'!N140*20%)+((45125*($B140/44)))),0)</f>
        <v>78140</v>
      </c>
      <c r="O140" s="9">
        <f>ROUNDDOWN((('ASIG POR TRAMO'!O140*20%)+((45125*($B140/44)))),0)</f>
        <v>81883</v>
      </c>
      <c r="P140" s="9">
        <f>ROUNDDOWN((('ASIG POR TRAMO'!P140*20%)+((45125*($B140/44)))),0)</f>
        <v>85626</v>
      </c>
      <c r="Q140" s="9">
        <f>ROUNDDOWN((('ASIG POR TRAMO'!Q140*20%)+((45125*($B140/44)))),0)</f>
        <v>89368</v>
      </c>
      <c r="R140" s="9">
        <f>ROUNDDOWN((('ASIG POR TRAMO'!R140*20%)+((45125*($B140/44)))),0)</f>
        <v>93111</v>
      </c>
    </row>
    <row r="141" spans="1:18" ht="17.45" customHeight="1" thickBot="1" x14ac:dyDescent="0.3">
      <c r="A141" s="11" t="s">
        <v>8</v>
      </c>
      <c r="B141" s="13">
        <v>37</v>
      </c>
      <c r="C141" s="14">
        <f>'RMN-BRP'!B39</f>
        <v>500875.47499999998</v>
      </c>
      <c r="D141" s="9">
        <f>ROUNDDOWN((('ASIG POR TRAMO'!D141*20%)+((45125*($B141/44)))),0)</f>
        <v>41842</v>
      </c>
      <c r="E141" s="9">
        <f>ROUNDDOWN((('ASIG POR TRAMO'!E141*20%)+((45125*($B141/44)))),0)</f>
        <v>45689</v>
      </c>
      <c r="F141" s="9">
        <f>ROUNDDOWN((('ASIG POR TRAMO'!F141*20%)+((45125*($B141/44)))),0)</f>
        <v>49536</v>
      </c>
      <c r="G141" s="9">
        <f>ROUNDDOWN((('ASIG POR TRAMO'!G141*20%)+((45125*($B141/44)))),0)</f>
        <v>53383</v>
      </c>
      <c r="H141" s="9">
        <f>ROUNDDOWN((('ASIG POR TRAMO'!H141*20%)+((45125*($B141/44)))),0)</f>
        <v>57230</v>
      </c>
      <c r="I141" s="9">
        <f>ROUNDDOWN((('ASIG POR TRAMO'!I141*20%)+((45125*($B141/44)))),0)</f>
        <v>61076</v>
      </c>
      <c r="J141" s="9">
        <f>ROUNDDOWN((('ASIG POR TRAMO'!J141*20%)+((45125*($B141/44)))),0)</f>
        <v>64923</v>
      </c>
      <c r="K141" s="9">
        <f>ROUNDDOWN((('ASIG POR TRAMO'!K141*20%)+((45125*($B141/44)))),0)</f>
        <v>68770</v>
      </c>
      <c r="L141" s="9">
        <f>ROUNDDOWN((('ASIG POR TRAMO'!L141*20%)+((45125*($B141/44)))),0)</f>
        <v>72617</v>
      </c>
      <c r="M141" s="9">
        <f>ROUNDDOWN((('ASIG POR TRAMO'!M141*20%)+((45125*($B141/44)))),0)</f>
        <v>76464</v>
      </c>
      <c r="N141" s="9">
        <f>ROUNDDOWN((('ASIG POR TRAMO'!N141*20%)+((45125*($B141/44)))),0)</f>
        <v>80311</v>
      </c>
      <c r="O141" s="9">
        <f>ROUNDDOWN((('ASIG POR TRAMO'!O141*20%)+((45125*($B141/44)))),0)</f>
        <v>84157</v>
      </c>
      <c r="P141" s="9">
        <f>ROUNDDOWN((('ASIG POR TRAMO'!P141*20%)+((45125*($B141/44)))),0)</f>
        <v>88004</v>
      </c>
      <c r="Q141" s="9">
        <f>ROUNDDOWN((('ASIG POR TRAMO'!Q141*20%)+((45125*($B141/44)))),0)</f>
        <v>91851</v>
      </c>
      <c r="R141" s="9">
        <f>ROUNDDOWN((('ASIG POR TRAMO'!R141*20%)+((45125*($B141/44)))),0)</f>
        <v>95698</v>
      </c>
    </row>
    <row r="142" spans="1:18" ht="17.45" customHeight="1" thickBot="1" x14ac:dyDescent="0.3">
      <c r="A142" s="11" t="s">
        <v>8</v>
      </c>
      <c r="B142" s="13">
        <v>38</v>
      </c>
      <c r="C142" s="14">
        <f>'RMN-BRP'!B40</f>
        <v>514412.64999999997</v>
      </c>
      <c r="D142" s="9">
        <f>ROUNDDOWN((('ASIG POR TRAMO'!D142*20%)+((45125*($B142/44)))),0)</f>
        <v>42973</v>
      </c>
      <c r="E142" s="9">
        <f>ROUNDDOWN((('ASIG POR TRAMO'!E142*20%)+((45125*($B142/44)))),0)</f>
        <v>46924</v>
      </c>
      <c r="F142" s="9">
        <f>ROUNDDOWN((('ASIG POR TRAMO'!F142*20%)+((45125*($B142/44)))),0)</f>
        <v>50875</v>
      </c>
      <c r="G142" s="9">
        <f>ROUNDDOWN((('ASIG POR TRAMO'!G142*20%)+((45125*($B142/44)))),0)</f>
        <v>54825</v>
      </c>
      <c r="H142" s="9">
        <f>ROUNDDOWN((('ASIG POR TRAMO'!H142*20%)+((45125*($B142/44)))),0)</f>
        <v>58776</v>
      </c>
      <c r="I142" s="9">
        <f>ROUNDDOWN((('ASIG POR TRAMO'!I142*20%)+((45125*($B142/44)))),0)</f>
        <v>62727</v>
      </c>
      <c r="J142" s="9">
        <f>ROUNDDOWN((('ASIG POR TRAMO'!J142*20%)+((45125*($B142/44)))),0)</f>
        <v>66678</v>
      </c>
      <c r="K142" s="9">
        <f>ROUNDDOWN((('ASIG POR TRAMO'!K142*20%)+((45125*($B142/44)))),0)</f>
        <v>70628</v>
      </c>
      <c r="L142" s="9">
        <f>ROUNDDOWN((('ASIG POR TRAMO'!L142*20%)+((45125*($B142/44)))),0)</f>
        <v>74579</v>
      </c>
      <c r="M142" s="9">
        <f>ROUNDDOWN((('ASIG POR TRAMO'!M142*20%)+((45125*($B142/44)))),0)</f>
        <v>78530</v>
      </c>
      <c r="N142" s="9">
        <f>ROUNDDOWN((('ASIG POR TRAMO'!N142*20%)+((45125*($B142/44)))),0)</f>
        <v>82481</v>
      </c>
      <c r="O142" s="9">
        <f>ROUNDDOWN((('ASIG POR TRAMO'!O142*20%)+((45125*($B142/44)))),0)</f>
        <v>86432</v>
      </c>
      <c r="P142" s="9">
        <f>ROUNDDOWN((('ASIG POR TRAMO'!P142*20%)+((45125*($B142/44)))),0)</f>
        <v>90382</v>
      </c>
      <c r="Q142" s="9">
        <f>ROUNDDOWN((('ASIG POR TRAMO'!Q142*20%)+((45125*($B142/44)))),0)</f>
        <v>94333</v>
      </c>
      <c r="R142" s="9">
        <f>ROUNDDOWN((('ASIG POR TRAMO'!R142*20%)+((45125*($B142/44)))),0)</f>
        <v>98284</v>
      </c>
    </row>
    <row r="143" spans="1:18" ht="17.45" customHeight="1" thickBot="1" x14ac:dyDescent="0.3">
      <c r="A143" s="11" t="s">
        <v>8</v>
      </c>
      <c r="B143" s="13">
        <v>39</v>
      </c>
      <c r="C143" s="14">
        <f>'RMN-BRP'!B41</f>
        <v>527949.82499999995</v>
      </c>
      <c r="D143" s="9">
        <f>ROUNDDOWN((('ASIG POR TRAMO'!D143*20%)+((45125*($B143/44)))),0)</f>
        <v>44104</v>
      </c>
      <c r="E143" s="9">
        <f>ROUNDDOWN((('ASIG POR TRAMO'!E143*20%)+((45125*($B143/44)))),0)</f>
        <v>48159</v>
      </c>
      <c r="F143" s="9">
        <f>ROUNDDOWN((('ASIG POR TRAMO'!F143*20%)+((45125*($B143/44)))),0)</f>
        <v>52214</v>
      </c>
      <c r="G143" s="9">
        <f>ROUNDDOWN((('ASIG POR TRAMO'!G143*20%)+((45125*($B143/44)))),0)</f>
        <v>56268</v>
      </c>
      <c r="H143" s="9">
        <f>ROUNDDOWN((('ASIG POR TRAMO'!H143*20%)+((45125*($B143/44)))),0)</f>
        <v>60323</v>
      </c>
      <c r="I143" s="9">
        <f>ROUNDDOWN((('ASIG POR TRAMO'!I143*20%)+((45125*($B143/44)))),0)</f>
        <v>64378</v>
      </c>
      <c r="J143" s="9">
        <f>ROUNDDOWN((('ASIG POR TRAMO'!J143*20%)+((45125*($B143/44)))),0)</f>
        <v>68433</v>
      </c>
      <c r="K143" s="9">
        <f>ROUNDDOWN((('ASIG POR TRAMO'!K143*20%)+((45125*($B143/44)))),0)</f>
        <v>72487</v>
      </c>
      <c r="L143" s="9">
        <f>ROUNDDOWN((('ASIG POR TRAMO'!L143*20%)+((45125*($B143/44)))),0)</f>
        <v>76542</v>
      </c>
      <c r="M143" s="9">
        <f>ROUNDDOWN((('ASIG POR TRAMO'!M143*20%)+((45125*($B143/44)))),0)</f>
        <v>80597</v>
      </c>
      <c r="N143" s="9">
        <f>ROUNDDOWN((('ASIG POR TRAMO'!N143*20%)+((45125*($B143/44)))),0)</f>
        <v>84651</v>
      </c>
      <c r="O143" s="9">
        <f>ROUNDDOWN((('ASIG POR TRAMO'!O143*20%)+((45125*($B143/44)))),0)</f>
        <v>88706</v>
      </c>
      <c r="P143" s="9">
        <f>ROUNDDOWN((('ASIG POR TRAMO'!P143*20%)+((45125*($B143/44)))),0)</f>
        <v>92761</v>
      </c>
      <c r="Q143" s="9">
        <f>ROUNDDOWN((('ASIG POR TRAMO'!Q143*20%)+((45125*($B143/44)))),0)</f>
        <v>96816</v>
      </c>
      <c r="R143" s="9">
        <f>ROUNDDOWN((('ASIG POR TRAMO'!R143*20%)+((45125*($B143/44)))),0)</f>
        <v>100870</v>
      </c>
    </row>
    <row r="144" spans="1:18" ht="17.45" customHeight="1" thickBot="1" x14ac:dyDescent="0.3">
      <c r="A144" s="11" t="s">
        <v>8</v>
      </c>
      <c r="B144" s="13">
        <v>40</v>
      </c>
      <c r="C144" s="14">
        <f>'RMN-BRP'!B42</f>
        <v>541487</v>
      </c>
      <c r="D144" s="9">
        <f>ROUNDDOWN((('ASIG POR TRAMO'!D144*20%)+((45125*($B144/44)))),0)</f>
        <v>45235</v>
      </c>
      <c r="E144" s="9">
        <f>ROUNDDOWN((('ASIG POR TRAMO'!E144*20%)+((45125*($B144/44)))),0)</f>
        <v>49394</v>
      </c>
      <c r="F144" s="9">
        <f>ROUNDDOWN((('ASIG POR TRAMO'!F144*20%)+((45125*($B144/44)))),0)</f>
        <v>53552</v>
      </c>
      <c r="G144" s="9">
        <f>ROUNDDOWN((('ASIG POR TRAMO'!G144*20%)+((45125*($B144/44)))),0)</f>
        <v>57711</v>
      </c>
      <c r="H144" s="9">
        <f>ROUNDDOWN((('ASIG POR TRAMO'!H144*20%)+((45125*($B144/44)))),0)</f>
        <v>61870</v>
      </c>
      <c r="I144" s="9">
        <f>ROUNDDOWN((('ASIG POR TRAMO'!I144*20%)+((45125*($B144/44)))),0)</f>
        <v>66028</v>
      </c>
      <c r="J144" s="9">
        <f>ROUNDDOWN((('ASIG POR TRAMO'!J144*20%)+((45125*($B144/44)))),0)</f>
        <v>70187</v>
      </c>
      <c r="K144" s="9">
        <f>ROUNDDOWN((('ASIG POR TRAMO'!K144*20%)+((45125*($B144/44)))),0)</f>
        <v>74346</v>
      </c>
      <c r="L144" s="9">
        <f>ROUNDDOWN((('ASIG POR TRAMO'!L144*20%)+((45125*($B144/44)))),0)</f>
        <v>78505</v>
      </c>
      <c r="M144" s="9">
        <f>ROUNDDOWN((('ASIG POR TRAMO'!M144*20%)+((45125*($B144/44)))),0)</f>
        <v>82663</v>
      </c>
      <c r="N144" s="9">
        <f>ROUNDDOWN((('ASIG POR TRAMO'!N144*20%)+((45125*($B144/44)))),0)</f>
        <v>86822</v>
      </c>
      <c r="O144" s="9">
        <f>ROUNDDOWN((('ASIG POR TRAMO'!O144*20%)+((45125*($B144/44)))),0)</f>
        <v>90981</v>
      </c>
      <c r="P144" s="9">
        <f>ROUNDDOWN((('ASIG POR TRAMO'!P144*20%)+((45125*($B144/44)))),0)</f>
        <v>95140</v>
      </c>
      <c r="Q144" s="9">
        <f>ROUNDDOWN((('ASIG POR TRAMO'!Q144*20%)+((45125*($B144/44)))),0)</f>
        <v>99298</v>
      </c>
      <c r="R144" s="9">
        <f>ROUNDDOWN((('ASIG POR TRAMO'!R144*20%)+((45125*($B144/44)))),0)</f>
        <v>103457</v>
      </c>
    </row>
    <row r="145" spans="1:18" ht="17.45" customHeight="1" thickBot="1" x14ac:dyDescent="0.3">
      <c r="A145" s="11" t="s">
        <v>8</v>
      </c>
      <c r="B145" s="13">
        <v>41</v>
      </c>
      <c r="C145" s="14">
        <f>'RMN-BRP'!B43</f>
        <v>555024.17499999993</v>
      </c>
      <c r="D145" s="9">
        <f>ROUNDDOWN((('ASIG POR TRAMO'!D145*20%)+((45125*($B145/44)))),0)</f>
        <v>46366</v>
      </c>
      <c r="E145" s="9">
        <f>ROUNDDOWN((('ASIG POR TRAMO'!E145*20%)+((45125*($B145/44)))),0)</f>
        <v>50629</v>
      </c>
      <c r="F145" s="9">
        <f>ROUNDDOWN((('ASIG POR TRAMO'!F145*20%)+((45125*($B145/44)))),0)</f>
        <v>54891</v>
      </c>
      <c r="G145" s="9">
        <f>ROUNDDOWN((('ASIG POR TRAMO'!G145*20%)+((45125*($B145/44)))),0)</f>
        <v>59154</v>
      </c>
      <c r="H145" s="9">
        <f>ROUNDDOWN((('ASIG POR TRAMO'!H145*20%)+((45125*($B145/44)))),0)</f>
        <v>63417</v>
      </c>
      <c r="I145" s="9">
        <f>ROUNDDOWN((('ASIG POR TRAMO'!I145*20%)+((45125*($B145/44)))),0)</f>
        <v>67679</v>
      </c>
      <c r="J145" s="9">
        <f>ROUNDDOWN((('ASIG POR TRAMO'!J145*20%)+((45125*($B145/44)))),0)</f>
        <v>71942</v>
      </c>
      <c r="K145" s="9">
        <f>ROUNDDOWN((('ASIG POR TRAMO'!K145*20%)+((45125*($B145/44)))),0)</f>
        <v>76205</v>
      </c>
      <c r="L145" s="9">
        <f>ROUNDDOWN((('ASIG POR TRAMO'!L145*20%)+((45125*($B145/44)))),0)</f>
        <v>80467</v>
      </c>
      <c r="M145" s="9">
        <f>ROUNDDOWN((('ASIG POR TRAMO'!M145*20%)+((45125*($B145/44)))),0)</f>
        <v>84730</v>
      </c>
      <c r="N145" s="9">
        <f>ROUNDDOWN((('ASIG POR TRAMO'!N145*20%)+((45125*($B145/44)))),0)</f>
        <v>88993</v>
      </c>
      <c r="O145" s="9">
        <f>ROUNDDOWN((('ASIG POR TRAMO'!O145*20%)+((45125*($B145/44)))),0)</f>
        <v>93255</v>
      </c>
      <c r="P145" s="9">
        <f>ROUNDDOWN((('ASIG POR TRAMO'!P145*20%)+((45125*($B145/44)))),0)</f>
        <v>97518</v>
      </c>
      <c r="Q145" s="9">
        <f>ROUNDDOWN((('ASIG POR TRAMO'!Q145*20%)+((45125*($B145/44)))),0)</f>
        <v>101781</v>
      </c>
      <c r="R145" s="9">
        <f>ROUNDDOWN((('ASIG POR TRAMO'!R145*20%)+((45125*($B145/44)))),0)</f>
        <v>106044</v>
      </c>
    </row>
    <row r="146" spans="1:18" ht="17.45" customHeight="1" thickBot="1" x14ac:dyDescent="0.3">
      <c r="A146" s="11" t="s">
        <v>8</v>
      </c>
      <c r="B146" s="13">
        <v>42</v>
      </c>
      <c r="C146" s="14">
        <f>'RMN-BRP'!B44</f>
        <v>568561.35</v>
      </c>
      <c r="D146" s="9">
        <f>ROUNDDOWN((('ASIG POR TRAMO'!D146*20%)+((45125*($B146/44)))),0)</f>
        <v>47497</v>
      </c>
      <c r="E146" s="9">
        <f>ROUNDDOWN((('ASIG POR TRAMO'!E146*20%)+((45125*($B146/44)))),0)</f>
        <v>51863</v>
      </c>
      <c r="F146" s="9">
        <f>ROUNDDOWN((('ASIG POR TRAMO'!F146*20%)+((45125*($B146/44)))),0)</f>
        <v>56230</v>
      </c>
      <c r="G146" s="9">
        <f>ROUNDDOWN((('ASIG POR TRAMO'!G146*20%)+((45125*($B146/44)))),0)</f>
        <v>60597</v>
      </c>
      <c r="H146" s="9">
        <f>ROUNDDOWN((('ASIG POR TRAMO'!H146*20%)+((45125*($B146/44)))),0)</f>
        <v>64963</v>
      </c>
      <c r="I146" s="9">
        <f>ROUNDDOWN((('ASIG POR TRAMO'!I146*20%)+((45125*($B146/44)))),0)</f>
        <v>69330</v>
      </c>
      <c r="J146" s="9">
        <f>ROUNDDOWN((('ASIG POR TRAMO'!J146*20%)+((45125*($B146/44)))),0)</f>
        <v>73697</v>
      </c>
      <c r="K146" s="9">
        <f>ROUNDDOWN((('ASIG POR TRAMO'!K146*20%)+((45125*($B146/44)))),0)</f>
        <v>78063</v>
      </c>
      <c r="L146" s="9">
        <f>ROUNDDOWN((('ASIG POR TRAMO'!L146*20%)+((45125*($B146/44)))),0)</f>
        <v>82430</v>
      </c>
      <c r="M146" s="9">
        <f>ROUNDDOWN((('ASIG POR TRAMO'!M146*20%)+((45125*($B146/44)))),0)</f>
        <v>86797</v>
      </c>
      <c r="N146" s="9">
        <f>ROUNDDOWN((('ASIG POR TRAMO'!N146*20%)+((45125*($B146/44)))),0)</f>
        <v>91163</v>
      </c>
      <c r="O146" s="9">
        <f>ROUNDDOWN((('ASIG POR TRAMO'!O146*20%)+((45125*($B146/44)))),0)</f>
        <v>95530</v>
      </c>
      <c r="P146" s="9">
        <f>ROUNDDOWN((('ASIG POR TRAMO'!P146*20%)+((45125*($B146/44)))),0)</f>
        <v>99897</v>
      </c>
      <c r="Q146" s="9">
        <f>ROUNDDOWN((('ASIG POR TRAMO'!Q146*20%)+((45125*($B146/44)))),0)</f>
        <v>104263</v>
      </c>
      <c r="R146" s="9">
        <f>ROUNDDOWN((('ASIG POR TRAMO'!R146*20%)+((45125*($B146/44)))),0)</f>
        <v>108630</v>
      </c>
    </row>
    <row r="147" spans="1:18" ht="17.45" customHeight="1" thickBot="1" x14ac:dyDescent="0.3">
      <c r="A147" s="11" t="s">
        <v>8</v>
      </c>
      <c r="B147" s="13">
        <v>43</v>
      </c>
      <c r="C147" s="14">
        <f>'RMN-BRP'!B45</f>
        <v>582098.52500000002</v>
      </c>
      <c r="D147" s="9">
        <f>ROUNDDOWN((('ASIG POR TRAMO'!D147*20%)+((45125*($B147/44)))),0)</f>
        <v>48628</v>
      </c>
      <c r="E147" s="9">
        <f>ROUNDDOWN((('ASIG POR TRAMO'!E147*20%)+((45125*($B147/44)))),0)</f>
        <v>53098</v>
      </c>
      <c r="F147" s="9">
        <f>ROUNDDOWN((('ASIG POR TRAMO'!F147*20%)+((45125*($B147/44)))),0)</f>
        <v>57569</v>
      </c>
      <c r="G147" s="9">
        <f>ROUNDDOWN((('ASIG POR TRAMO'!G147*20%)+((45125*($B147/44)))),0)</f>
        <v>62040</v>
      </c>
      <c r="H147" s="9">
        <f>ROUNDDOWN((('ASIG POR TRAMO'!H147*20%)+((45125*($B147/44)))),0)</f>
        <v>66510</v>
      </c>
      <c r="I147" s="9">
        <f>ROUNDDOWN((('ASIG POR TRAMO'!I147*20%)+((45125*($B147/44)))),0)</f>
        <v>70981</v>
      </c>
      <c r="J147" s="9">
        <f>ROUNDDOWN((('ASIG POR TRAMO'!J147*20%)+((45125*($B147/44)))),0)</f>
        <v>75451</v>
      </c>
      <c r="K147" s="9">
        <f>ROUNDDOWN((('ASIG POR TRAMO'!K147*20%)+((45125*($B147/44)))),0)</f>
        <v>79922</v>
      </c>
      <c r="L147" s="9">
        <f>ROUNDDOWN((('ASIG POR TRAMO'!L147*20%)+((45125*($B147/44)))),0)</f>
        <v>84393</v>
      </c>
      <c r="M147" s="9">
        <f>ROUNDDOWN((('ASIG POR TRAMO'!M147*20%)+((45125*($B147/44)))),0)</f>
        <v>88863</v>
      </c>
      <c r="N147" s="9">
        <f>ROUNDDOWN((('ASIG POR TRAMO'!N147*20%)+((45125*($B147/44)))),0)</f>
        <v>93334</v>
      </c>
      <c r="O147" s="9">
        <f>ROUNDDOWN((('ASIG POR TRAMO'!O147*20%)+((45125*($B147/44)))),0)</f>
        <v>97805</v>
      </c>
      <c r="P147" s="9">
        <f>ROUNDDOWN((('ASIG POR TRAMO'!P147*20%)+((45125*($B147/44)))),0)</f>
        <v>102275</v>
      </c>
      <c r="Q147" s="9">
        <f>ROUNDDOWN((('ASIG POR TRAMO'!Q147*20%)+((45125*($B147/44)))),0)</f>
        <v>106746</v>
      </c>
      <c r="R147" s="9">
        <f>ROUNDDOWN((('ASIG POR TRAMO'!R147*20%)+((45125*($B147/44)))),0)</f>
        <v>111216</v>
      </c>
    </row>
    <row r="148" spans="1:18" ht="17.45" customHeight="1" thickBot="1" x14ac:dyDescent="0.3">
      <c r="A148" s="11" t="s">
        <v>8</v>
      </c>
      <c r="B148" s="15">
        <v>44</v>
      </c>
      <c r="C148" s="16">
        <f>'RMN-BRP'!B46</f>
        <v>595635.69999999995</v>
      </c>
      <c r="D148" s="9">
        <f>ROUNDDOWN((('ASIG POR TRAMO'!D148*20%)+((45125*($B148/44)))),0)</f>
        <v>49759</v>
      </c>
      <c r="E148" s="9">
        <f>ROUNDDOWN((('ASIG POR TRAMO'!E148*20%)+((45125*($B148/44)))),0)</f>
        <v>54333</v>
      </c>
      <c r="F148" s="9">
        <f>ROUNDDOWN((('ASIG POR TRAMO'!F148*20%)+((45125*($B148/44)))),0)</f>
        <v>58908</v>
      </c>
      <c r="G148" s="9">
        <f>ROUNDDOWN((('ASIG POR TRAMO'!G148*20%)+((45125*($B148/44)))),0)</f>
        <v>63482</v>
      </c>
      <c r="H148" s="9">
        <f>ROUNDDOWN((('ASIG POR TRAMO'!H148*20%)+((45125*($B148/44)))),0)</f>
        <v>68057</v>
      </c>
      <c r="I148" s="9">
        <f>ROUNDDOWN((('ASIG POR TRAMO'!I148*20%)+((45125*($B148/44)))),0)</f>
        <v>72631</v>
      </c>
      <c r="J148" s="9">
        <f>ROUNDDOWN((('ASIG POR TRAMO'!J148*20%)+((45125*($B148/44)))),0)</f>
        <v>77206</v>
      </c>
      <c r="K148" s="9">
        <f>ROUNDDOWN((('ASIG POR TRAMO'!K148*20%)+((45125*($B148/44)))),0)</f>
        <v>81781</v>
      </c>
      <c r="L148" s="9">
        <f>ROUNDDOWN((('ASIG POR TRAMO'!L148*20%)+((45125*($B148/44)))),0)</f>
        <v>86355</v>
      </c>
      <c r="M148" s="9">
        <f>ROUNDDOWN((('ASIG POR TRAMO'!M148*20%)+((45125*($B148/44)))),0)</f>
        <v>90930</v>
      </c>
      <c r="N148" s="9">
        <f>ROUNDDOWN((('ASIG POR TRAMO'!N148*20%)+((45125*($B148/44)))),0)</f>
        <v>95505</v>
      </c>
      <c r="O148" s="9">
        <f>ROUNDDOWN((('ASIG POR TRAMO'!O148*20%)+((45125*($B148/44)))),0)</f>
        <v>100079</v>
      </c>
      <c r="P148" s="9">
        <f>ROUNDDOWN((('ASIG POR TRAMO'!P148*20%)+((45125*($B148/44)))),0)</f>
        <v>104654</v>
      </c>
      <c r="Q148" s="9">
        <f>ROUNDDOWN((('ASIG POR TRAMO'!Q148*20%)+((45125*($B148/44)))),0)</f>
        <v>109228</v>
      </c>
      <c r="R148" s="9">
        <f>ROUNDDOWN((('ASIG POR TRAMO'!R148*20%)+((45125*($B148/44)))),0)</f>
        <v>113803</v>
      </c>
    </row>
    <row r="152" spans="1:18" ht="15.75" thickBot="1" x14ac:dyDescent="0.3"/>
    <row r="153" spans="1:18" ht="16.5" thickBot="1" x14ac:dyDescent="0.3">
      <c r="A153" s="1"/>
      <c r="B153" s="5"/>
      <c r="C153" s="5"/>
      <c r="D153" s="146" t="s">
        <v>78</v>
      </c>
      <c r="E153" s="147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</row>
    <row r="154" spans="1:18" ht="15.75" thickBot="1" x14ac:dyDescent="0.3">
      <c r="A154" s="1"/>
      <c r="B154" s="5"/>
      <c r="C154" s="5"/>
      <c r="D154" s="141" t="s">
        <v>5</v>
      </c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3"/>
    </row>
    <row r="155" spans="1:18" ht="18" customHeight="1" thickBot="1" x14ac:dyDescent="0.3">
      <c r="A155" s="26" t="s">
        <v>6</v>
      </c>
      <c r="B155" s="144" t="s">
        <v>0</v>
      </c>
      <c r="C155" s="145"/>
      <c r="D155" s="17">
        <v>1</v>
      </c>
      <c r="E155" s="18">
        <v>2</v>
      </c>
      <c r="F155" s="19">
        <v>3</v>
      </c>
      <c r="G155" s="19">
        <v>4</v>
      </c>
      <c r="H155" s="19">
        <v>5</v>
      </c>
      <c r="I155" s="19">
        <v>6</v>
      </c>
      <c r="J155" s="19">
        <v>7</v>
      </c>
      <c r="K155" s="19">
        <v>8</v>
      </c>
      <c r="L155" s="19">
        <v>9</v>
      </c>
      <c r="M155" s="19">
        <v>10</v>
      </c>
      <c r="N155" s="19">
        <v>11</v>
      </c>
      <c r="O155" s="19">
        <v>12</v>
      </c>
      <c r="P155" s="19">
        <v>13</v>
      </c>
      <c r="Q155" s="19">
        <v>14</v>
      </c>
      <c r="R155" s="20">
        <v>15</v>
      </c>
    </row>
    <row r="156" spans="1:18" ht="18" customHeight="1" thickBot="1" x14ac:dyDescent="0.3">
      <c r="A156" s="11" t="s">
        <v>8</v>
      </c>
      <c r="B156" s="11">
        <v>1</v>
      </c>
      <c r="C156" s="12">
        <f>'RMN-BRP'!E3</f>
        <v>14243.4</v>
      </c>
      <c r="D156" s="9">
        <f>ROUNDDOWN((('ASIG POR TRAMO'!D155*20%)+((45125*($B156/44)))),0)</f>
        <v>1135</v>
      </c>
      <c r="E156" s="9">
        <f>ROUNDDOWN((('ASIG POR TRAMO'!E155*20%)+((45125*($B156/44)))),0)</f>
        <v>1244</v>
      </c>
      <c r="F156" s="9">
        <f>ROUNDDOWN((('ASIG POR TRAMO'!F155*20%)+((45125*($B156/44)))),0)</f>
        <v>1352</v>
      </c>
      <c r="G156" s="9">
        <f>ROUNDDOWN((('ASIG POR TRAMO'!G155*20%)+((45125*($B156/44)))),0)</f>
        <v>1461</v>
      </c>
      <c r="H156" s="9">
        <f>ROUNDDOWN((('ASIG POR TRAMO'!H155*20%)+((45125*($B156/44)))),0)</f>
        <v>1570</v>
      </c>
      <c r="I156" s="9">
        <f>ROUNDDOWN((('ASIG POR TRAMO'!I155*20%)+((45125*($B156/44)))),0)</f>
        <v>1678</v>
      </c>
      <c r="J156" s="9">
        <f>ROUNDDOWN((('ASIG POR TRAMO'!J155*20%)+((45125*($B156/44)))),0)</f>
        <v>1787</v>
      </c>
      <c r="K156" s="9">
        <f>ROUNDDOWN((('ASIG POR TRAMO'!K155*20%)+((45125*($B156/44)))),0)</f>
        <v>1896</v>
      </c>
      <c r="L156" s="9">
        <f>ROUNDDOWN((('ASIG POR TRAMO'!L155*20%)+((45125*($B156/44)))),0)</f>
        <v>2004</v>
      </c>
      <c r="M156" s="9">
        <f>ROUNDDOWN((('ASIG POR TRAMO'!M155*20%)+((45125*($B156/44)))),0)</f>
        <v>2113</v>
      </c>
      <c r="N156" s="9">
        <f>ROUNDDOWN((('ASIG POR TRAMO'!N155*20%)+((45125*($B156/44)))),0)</f>
        <v>2222</v>
      </c>
      <c r="O156" s="9">
        <f>ROUNDDOWN((('ASIG POR TRAMO'!O155*20%)+((45125*($B156/44)))),0)</f>
        <v>2330</v>
      </c>
      <c r="P156" s="9">
        <f>ROUNDDOWN((('ASIG POR TRAMO'!P155*20%)+((45125*($B156/44)))),0)</f>
        <v>2439</v>
      </c>
      <c r="Q156" s="9">
        <f>ROUNDDOWN((('ASIG POR TRAMO'!Q155*20%)+((45125*($B156/44)))),0)</f>
        <v>2548</v>
      </c>
      <c r="R156" s="9">
        <f>ROUNDDOWN((('ASIG POR TRAMO'!R155*20%)+((45125*($B156/44)))),0)</f>
        <v>2656</v>
      </c>
    </row>
    <row r="157" spans="1:18" ht="18" customHeight="1" thickBot="1" x14ac:dyDescent="0.3">
      <c r="A157" s="11" t="s">
        <v>8</v>
      </c>
      <c r="B157" s="13">
        <v>2</v>
      </c>
      <c r="C157" s="14">
        <f>'RMN-BRP'!E4</f>
        <v>28486.799999999999</v>
      </c>
      <c r="D157" s="9">
        <f>ROUNDDOWN((('ASIG POR TRAMO'!D156*20%)+((45125*($B157/44)))),0)</f>
        <v>2271</v>
      </c>
      <c r="E157" s="9">
        <f>ROUNDDOWN((('ASIG POR TRAMO'!E156*20%)+((45125*($B157/44)))),0)</f>
        <v>2488</v>
      </c>
      <c r="F157" s="9">
        <f>ROUNDDOWN((('ASIG POR TRAMO'!F156*20%)+((45125*($B157/44)))),0)</f>
        <v>2705</v>
      </c>
      <c r="G157" s="9">
        <f>ROUNDDOWN((('ASIG POR TRAMO'!G156*20%)+((45125*($B157/44)))),0)</f>
        <v>2923</v>
      </c>
      <c r="H157" s="9">
        <f>ROUNDDOWN((('ASIG POR TRAMO'!H156*20%)+((45125*($B157/44)))),0)</f>
        <v>3140</v>
      </c>
      <c r="I157" s="9">
        <f>ROUNDDOWN((('ASIG POR TRAMO'!I156*20%)+((45125*($B157/44)))),0)</f>
        <v>3357</v>
      </c>
      <c r="J157" s="9">
        <f>ROUNDDOWN((('ASIG POR TRAMO'!J156*20%)+((45125*($B157/44)))),0)</f>
        <v>3575</v>
      </c>
      <c r="K157" s="9">
        <f>ROUNDDOWN((('ASIG POR TRAMO'!K156*20%)+((45125*($B157/44)))),0)</f>
        <v>3792</v>
      </c>
      <c r="L157" s="9">
        <f>ROUNDDOWN((('ASIG POR TRAMO'!L156*20%)+((45125*($B157/44)))),0)</f>
        <v>4009</v>
      </c>
      <c r="M157" s="9">
        <f>ROUNDDOWN((('ASIG POR TRAMO'!M156*20%)+((45125*($B157/44)))),0)</f>
        <v>4227</v>
      </c>
      <c r="N157" s="9">
        <f>ROUNDDOWN((('ASIG POR TRAMO'!N156*20%)+((45125*($B157/44)))),0)</f>
        <v>4444</v>
      </c>
      <c r="O157" s="9">
        <f>ROUNDDOWN((('ASIG POR TRAMO'!O156*20%)+((45125*($B157/44)))),0)</f>
        <v>4661</v>
      </c>
      <c r="P157" s="9">
        <f>ROUNDDOWN((('ASIG POR TRAMO'!P156*20%)+((45125*($B157/44)))),0)</f>
        <v>4879</v>
      </c>
      <c r="Q157" s="9">
        <f>ROUNDDOWN((('ASIG POR TRAMO'!Q156*20%)+((45125*($B157/44)))),0)</f>
        <v>5096</v>
      </c>
      <c r="R157" s="9">
        <f>ROUNDDOWN((('ASIG POR TRAMO'!R156*20%)+((45125*($B157/44)))),0)</f>
        <v>5313</v>
      </c>
    </row>
    <row r="158" spans="1:18" ht="18" customHeight="1" thickBot="1" x14ac:dyDescent="0.3">
      <c r="A158" s="11" t="s">
        <v>8</v>
      </c>
      <c r="B158" s="13">
        <v>3</v>
      </c>
      <c r="C158" s="14">
        <f>'RMN-BRP'!E5</f>
        <v>42730.2</v>
      </c>
      <c r="D158" s="9">
        <f>ROUNDDOWN((('ASIG POR TRAMO'!D157*20%)+((45125*($B158/44)))),0)</f>
        <v>3406</v>
      </c>
      <c r="E158" s="9">
        <f>ROUNDDOWN((('ASIG POR TRAMO'!E157*20%)+((45125*($B158/44)))),0)</f>
        <v>3732</v>
      </c>
      <c r="F158" s="9">
        <f>ROUNDDOWN((('ASIG POR TRAMO'!F157*20%)+((45125*($B158/44)))),0)</f>
        <v>4058</v>
      </c>
      <c r="G158" s="9">
        <f>ROUNDDOWN((('ASIG POR TRAMO'!G157*20%)+((45125*($B158/44)))),0)</f>
        <v>4384</v>
      </c>
      <c r="H158" s="9">
        <f>ROUNDDOWN((('ASIG POR TRAMO'!H157*20%)+((45125*($B158/44)))),0)</f>
        <v>4710</v>
      </c>
      <c r="I158" s="9">
        <f>ROUNDDOWN((('ASIG POR TRAMO'!I157*20%)+((45125*($B158/44)))),0)</f>
        <v>5036</v>
      </c>
      <c r="J158" s="9">
        <f>ROUNDDOWN((('ASIG POR TRAMO'!J157*20%)+((45125*($B158/44)))),0)</f>
        <v>5362</v>
      </c>
      <c r="K158" s="9">
        <f>ROUNDDOWN((('ASIG POR TRAMO'!K157*20%)+((45125*($B158/44)))),0)</f>
        <v>5688</v>
      </c>
      <c r="L158" s="9">
        <f>ROUNDDOWN((('ASIG POR TRAMO'!L157*20%)+((45125*($B158/44)))),0)</f>
        <v>6014</v>
      </c>
      <c r="M158" s="9">
        <f>ROUNDDOWN((('ASIG POR TRAMO'!M157*20%)+((45125*($B158/44)))),0)</f>
        <v>6340</v>
      </c>
      <c r="N158" s="9">
        <f>ROUNDDOWN((('ASIG POR TRAMO'!N157*20%)+((45125*($B158/44)))),0)</f>
        <v>6666</v>
      </c>
      <c r="O158" s="9">
        <f>ROUNDDOWN((('ASIG POR TRAMO'!O157*20%)+((45125*($B158/44)))),0)</f>
        <v>6992</v>
      </c>
      <c r="P158" s="9">
        <f>ROUNDDOWN((('ASIG POR TRAMO'!P157*20%)+((45125*($B158/44)))),0)</f>
        <v>7319</v>
      </c>
      <c r="Q158" s="9">
        <f>ROUNDDOWN((('ASIG POR TRAMO'!Q157*20%)+((45125*($B158/44)))),0)</f>
        <v>7645</v>
      </c>
      <c r="R158" s="9">
        <f>ROUNDDOWN((('ASIG POR TRAMO'!R157*20%)+((45125*($B158/44)))),0)</f>
        <v>7971</v>
      </c>
    </row>
    <row r="159" spans="1:18" ht="18" customHeight="1" thickBot="1" x14ac:dyDescent="0.3">
      <c r="A159" s="11" t="s">
        <v>8</v>
      </c>
      <c r="B159" s="13">
        <v>4</v>
      </c>
      <c r="C159" s="14">
        <f>'RMN-BRP'!E6</f>
        <v>56973.599999999999</v>
      </c>
      <c r="D159" s="9">
        <f>ROUNDDOWN((('ASIG POR TRAMO'!D158*20%)+((45125*($B159/44)))),0)</f>
        <v>4542</v>
      </c>
      <c r="E159" s="9">
        <f>ROUNDDOWN((('ASIG POR TRAMO'!E158*20%)+((45125*($B159/44)))),0)</f>
        <v>4977</v>
      </c>
      <c r="F159" s="9">
        <f>ROUNDDOWN((('ASIG POR TRAMO'!F158*20%)+((45125*($B159/44)))),0)</f>
        <v>5411</v>
      </c>
      <c r="G159" s="9">
        <f>ROUNDDOWN((('ASIG POR TRAMO'!G158*20%)+((45125*($B159/44)))),0)</f>
        <v>5846</v>
      </c>
      <c r="H159" s="9">
        <f>ROUNDDOWN((('ASIG POR TRAMO'!H158*20%)+((45125*($B159/44)))),0)</f>
        <v>6281</v>
      </c>
      <c r="I159" s="9">
        <f>ROUNDDOWN((('ASIG POR TRAMO'!I158*20%)+((45125*($B159/44)))),0)</f>
        <v>6715</v>
      </c>
      <c r="J159" s="9">
        <f>ROUNDDOWN((('ASIG POR TRAMO'!J158*20%)+((45125*($B159/44)))),0)</f>
        <v>7150</v>
      </c>
      <c r="K159" s="9">
        <f>ROUNDDOWN((('ASIG POR TRAMO'!K158*20%)+((45125*($B159/44)))),0)</f>
        <v>7585</v>
      </c>
      <c r="L159" s="9">
        <f>ROUNDDOWN((('ASIG POR TRAMO'!L158*20%)+((45125*($B159/44)))),0)</f>
        <v>8019</v>
      </c>
      <c r="M159" s="9">
        <f>ROUNDDOWN((('ASIG POR TRAMO'!M158*20%)+((45125*($B159/44)))),0)</f>
        <v>8454</v>
      </c>
      <c r="N159" s="9">
        <f>ROUNDDOWN((('ASIG POR TRAMO'!N158*20%)+((45125*($B159/44)))),0)</f>
        <v>8889</v>
      </c>
      <c r="O159" s="9">
        <f>ROUNDDOWN((('ASIG POR TRAMO'!O158*20%)+((45125*($B159/44)))),0)</f>
        <v>9324</v>
      </c>
      <c r="P159" s="9">
        <f>ROUNDDOWN((('ASIG POR TRAMO'!P158*20%)+((45125*($B159/44)))),0)</f>
        <v>9758</v>
      </c>
      <c r="Q159" s="9">
        <f>ROUNDDOWN((('ASIG POR TRAMO'!Q158*20%)+((45125*($B159/44)))),0)</f>
        <v>10193</v>
      </c>
      <c r="R159" s="9">
        <f>ROUNDDOWN((('ASIG POR TRAMO'!R158*20%)+((45125*($B159/44)))),0)</f>
        <v>10628</v>
      </c>
    </row>
    <row r="160" spans="1:18" ht="18" customHeight="1" thickBot="1" x14ac:dyDescent="0.3">
      <c r="A160" s="11" t="s">
        <v>8</v>
      </c>
      <c r="B160" s="13">
        <v>5</v>
      </c>
      <c r="C160" s="14">
        <f>'RMN-BRP'!E7</f>
        <v>71217</v>
      </c>
      <c r="D160" s="9">
        <f>ROUNDDOWN((('ASIG POR TRAMO'!D159*20%)+((45125*($B160/44)))),0)</f>
        <v>5678</v>
      </c>
      <c r="E160" s="9">
        <f>ROUNDDOWN((('ASIG POR TRAMO'!E159*20%)+((45125*($B160/44)))),0)</f>
        <v>6221</v>
      </c>
      <c r="F160" s="9">
        <f>ROUNDDOWN((('ASIG POR TRAMO'!F159*20%)+((45125*($B160/44)))),0)</f>
        <v>6764</v>
      </c>
      <c r="G160" s="9">
        <f>ROUNDDOWN((('ASIG POR TRAMO'!G159*20%)+((45125*($B160/44)))),0)</f>
        <v>7308</v>
      </c>
      <c r="H160" s="9">
        <f>ROUNDDOWN((('ASIG POR TRAMO'!H159*20%)+((45125*($B160/44)))),0)</f>
        <v>7851</v>
      </c>
      <c r="I160" s="9">
        <f>ROUNDDOWN((('ASIG POR TRAMO'!I159*20%)+((45125*($B160/44)))),0)</f>
        <v>8394</v>
      </c>
      <c r="J160" s="9">
        <f>ROUNDDOWN((('ASIG POR TRAMO'!J159*20%)+((45125*($B160/44)))),0)</f>
        <v>8938</v>
      </c>
      <c r="K160" s="9">
        <f>ROUNDDOWN((('ASIG POR TRAMO'!K159*20%)+((45125*($B160/44)))),0)</f>
        <v>9481</v>
      </c>
      <c r="L160" s="9">
        <f>ROUNDDOWN((('ASIG POR TRAMO'!L159*20%)+((45125*($B160/44)))),0)</f>
        <v>10025</v>
      </c>
      <c r="M160" s="9">
        <f>ROUNDDOWN((('ASIG POR TRAMO'!M159*20%)+((45125*($B160/44)))),0)</f>
        <v>10568</v>
      </c>
      <c r="N160" s="9">
        <f>ROUNDDOWN((('ASIG POR TRAMO'!N159*20%)+((45125*($B160/44)))),0)</f>
        <v>11111</v>
      </c>
      <c r="O160" s="9">
        <f>ROUNDDOWN((('ASIG POR TRAMO'!O159*20%)+((45125*($B160/44)))),0)</f>
        <v>11655</v>
      </c>
      <c r="P160" s="9">
        <f>ROUNDDOWN((('ASIG POR TRAMO'!P159*20%)+((45125*($B160/44)))),0)</f>
        <v>12198</v>
      </c>
      <c r="Q160" s="9">
        <f>ROUNDDOWN((('ASIG POR TRAMO'!Q159*20%)+((45125*($B160/44)))),0)</f>
        <v>12741</v>
      </c>
      <c r="R160" s="9">
        <f>ROUNDDOWN((('ASIG POR TRAMO'!R159*20%)+((45125*($B160/44)))),0)</f>
        <v>13285</v>
      </c>
    </row>
    <row r="161" spans="1:18" ht="18" customHeight="1" thickBot="1" x14ac:dyDescent="0.3">
      <c r="A161" s="11" t="s">
        <v>8</v>
      </c>
      <c r="B161" s="13">
        <v>6</v>
      </c>
      <c r="C161" s="14">
        <f>'RMN-BRP'!E8</f>
        <v>85460.4</v>
      </c>
      <c r="D161" s="9">
        <f>ROUNDDOWN((('ASIG POR TRAMO'!D160*20%)+((45125*($B161/44)))),0)</f>
        <v>6813</v>
      </c>
      <c r="E161" s="9">
        <f>ROUNDDOWN((('ASIG POR TRAMO'!E160*20%)+((45125*($B161/44)))),0)</f>
        <v>7465</v>
      </c>
      <c r="F161" s="9">
        <f>ROUNDDOWN((('ASIG POR TRAMO'!F160*20%)+((45125*($B161/44)))),0)</f>
        <v>8117</v>
      </c>
      <c r="G161" s="9">
        <f>ROUNDDOWN((('ASIG POR TRAMO'!G160*20%)+((45125*($B161/44)))),0)</f>
        <v>8770</v>
      </c>
      <c r="H161" s="9">
        <f>ROUNDDOWN((('ASIG POR TRAMO'!H160*20%)+((45125*($B161/44)))),0)</f>
        <v>9421</v>
      </c>
      <c r="I161" s="9">
        <f>ROUNDDOWN((('ASIG POR TRAMO'!I160*20%)+((45125*($B161/44)))),0)</f>
        <v>10073</v>
      </c>
      <c r="J161" s="9">
        <f>ROUNDDOWN((('ASIG POR TRAMO'!J160*20%)+((45125*($B161/44)))),0)</f>
        <v>10726</v>
      </c>
      <c r="K161" s="9">
        <f>ROUNDDOWN((('ASIG POR TRAMO'!K160*20%)+((45125*($B161/44)))),0)</f>
        <v>11378</v>
      </c>
      <c r="L161" s="9">
        <f>ROUNDDOWN((('ASIG POR TRAMO'!L160*20%)+((45125*($B161/44)))),0)</f>
        <v>12030</v>
      </c>
      <c r="M161" s="9">
        <f>ROUNDDOWN((('ASIG POR TRAMO'!M160*20%)+((45125*($B161/44)))),0)</f>
        <v>12682</v>
      </c>
      <c r="N161" s="9">
        <f>ROUNDDOWN((('ASIG POR TRAMO'!N160*20%)+((45125*($B161/44)))),0)</f>
        <v>13334</v>
      </c>
      <c r="O161" s="9">
        <f>ROUNDDOWN((('ASIG POR TRAMO'!O160*20%)+((45125*($B161/44)))),0)</f>
        <v>13986</v>
      </c>
      <c r="P161" s="9">
        <f>ROUNDDOWN((('ASIG POR TRAMO'!P160*20%)+((45125*($B161/44)))),0)</f>
        <v>14638</v>
      </c>
      <c r="Q161" s="9">
        <f>ROUNDDOWN((('ASIG POR TRAMO'!Q160*20%)+((45125*($B161/44)))),0)</f>
        <v>15290</v>
      </c>
      <c r="R161" s="9">
        <f>ROUNDDOWN((('ASIG POR TRAMO'!R160*20%)+((45125*($B161/44)))),0)</f>
        <v>15942</v>
      </c>
    </row>
    <row r="162" spans="1:18" ht="18" customHeight="1" thickBot="1" x14ac:dyDescent="0.3">
      <c r="A162" s="11" t="s">
        <v>8</v>
      </c>
      <c r="B162" s="13">
        <v>7</v>
      </c>
      <c r="C162" s="14">
        <f>'RMN-BRP'!E9</f>
        <v>99703.8</v>
      </c>
      <c r="D162" s="9">
        <f>ROUNDDOWN((('ASIG POR TRAMO'!D161*20%)+((45125*($B162/44)))),0)</f>
        <v>7949</v>
      </c>
      <c r="E162" s="9">
        <f>ROUNDDOWN((('ASIG POR TRAMO'!E161*20%)+((45125*($B162/44)))),0)</f>
        <v>8710</v>
      </c>
      <c r="F162" s="9">
        <f>ROUNDDOWN((('ASIG POR TRAMO'!F161*20%)+((45125*($B162/44)))),0)</f>
        <v>9470</v>
      </c>
      <c r="G162" s="9">
        <f>ROUNDDOWN((('ASIG POR TRAMO'!G161*20%)+((45125*($B162/44)))),0)</f>
        <v>10231</v>
      </c>
      <c r="H162" s="9">
        <f>ROUNDDOWN((('ASIG POR TRAMO'!H161*20%)+((45125*($B162/44)))),0)</f>
        <v>10992</v>
      </c>
      <c r="I162" s="9">
        <f>ROUNDDOWN((('ASIG POR TRAMO'!I161*20%)+((45125*($B162/44)))),0)</f>
        <v>11752</v>
      </c>
      <c r="J162" s="9">
        <f>ROUNDDOWN((('ASIG POR TRAMO'!J161*20%)+((45125*($B162/44)))),0)</f>
        <v>12513</v>
      </c>
      <c r="K162" s="9">
        <f>ROUNDDOWN((('ASIG POR TRAMO'!K161*20%)+((45125*($B162/44)))),0)</f>
        <v>13274</v>
      </c>
      <c r="L162" s="9">
        <f>ROUNDDOWN((('ASIG POR TRAMO'!L161*20%)+((45125*($B162/44)))),0)</f>
        <v>14035</v>
      </c>
      <c r="M162" s="9">
        <f>ROUNDDOWN((('ASIG POR TRAMO'!M161*20%)+((45125*($B162/44)))),0)</f>
        <v>14795</v>
      </c>
      <c r="N162" s="9">
        <f>ROUNDDOWN((('ASIG POR TRAMO'!N161*20%)+((45125*($B162/44)))),0)</f>
        <v>15556</v>
      </c>
      <c r="O162" s="9">
        <f>ROUNDDOWN((('ASIG POR TRAMO'!O161*20%)+((45125*($B162/44)))),0)</f>
        <v>16317</v>
      </c>
      <c r="P162" s="9">
        <f>ROUNDDOWN((('ASIG POR TRAMO'!P161*20%)+((45125*($B162/44)))),0)</f>
        <v>17077</v>
      </c>
      <c r="Q162" s="9">
        <f>ROUNDDOWN((('ASIG POR TRAMO'!Q161*20%)+((45125*($B162/44)))),0)</f>
        <v>17838</v>
      </c>
      <c r="R162" s="9">
        <f>ROUNDDOWN((('ASIG POR TRAMO'!R161*20%)+((45125*($B162/44)))),0)</f>
        <v>18599</v>
      </c>
    </row>
    <row r="163" spans="1:18" ht="18" customHeight="1" thickBot="1" x14ac:dyDescent="0.3">
      <c r="A163" s="11" t="s">
        <v>8</v>
      </c>
      <c r="B163" s="13">
        <v>8</v>
      </c>
      <c r="C163" s="14">
        <f>'RMN-BRP'!E10</f>
        <v>113947.2</v>
      </c>
      <c r="D163" s="9">
        <f>ROUNDDOWN((('ASIG POR TRAMO'!D162*20%)+((45125*($B163/44)))),0)</f>
        <v>9085</v>
      </c>
      <c r="E163" s="9">
        <f>ROUNDDOWN((('ASIG POR TRAMO'!E162*20%)+((45125*($B163/44)))),0)</f>
        <v>9954</v>
      </c>
      <c r="F163" s="9">
        <f>ROUNDDOWN((('ASIG POR TRAMO'!F162*20%)+((45125*($B163/44)))),0)</f>
        <v>10823</v>
      </c>
      <c r="G163" s="9">
        <f>ROUNDDOWN((('ASIG POR TRAMO'!G162*20%)+((45125*($B163/44)))),0)</f>
        <v>11693</v>
      </c>
      <c r="H163" s="9">
        <f>ROUNDDOWN((('ASIG POR TRAMO'!H162*20%)+((45125*($B163/44)))),0)</f>
        <v>12562</v>
      </c>
      <c r="I163" s="9">
        <f>ROUNDDOWN((('ASIG POR TRAMO'!I162*20%)+((45125*($B163/44)))),0)</f>
        <v>13431</v>
      </c>
      <c r="J163" s="9">
        <f>ROUNDDOWN((('ASIG POR TRAMO'!J162*20%)+((45125*($B163/44)))),0)</f>
        <v>14301</v>
      </c>
      <c r="K163" s="9">
        <f>ROUNDDOWN((('ASIG POR TRAMO'!K162*20%)+((45125*($B163/44)))),0)</f>
        <v>15170</v>
      </c>
      <c r="L163" s="9">
        <f>ROUNDDOWN((('ASIG POR TRAMO'!L162*20%)+((45125*($B163/44)))),0)</f>
        <v>16039</v>
      </c>
      <c r="M163" s="9">
        <f>ROUNDDOWN((('ASIG POR TRAMO'!M162*20%)+((45125*($B163/44)))),0)</f>
        <v>16909</v>
      </c>
      <c r="N163" s="9">
        <f>ROUNDDOWN((('ASIG POR TRAMO'!N162*20%)+((45125*($B163/44)))),0)</f>
        <v>17778</v>
      </c>
      <c r="O163" s="9">
        <f>ROUNDDOWN((('ASIG POR TRAMO'!O162*20%)+((45125*($B163/44)))),0)</f>
        <v>18648</v>
      </c>
      <c r="P163" s="9">
        <f>ROUNDDOWN((('ASIG POR TRAMO'!P162*20%)+((45125*($B163/44)))),0)</f>
        <v>19517</v>
      </c>
      <c r="Q163" s="9">
        <f>ROUNDDOWN((('ASIG POR TRAMO'!Q162*20%)+((45125*($B163/44)))),0)</f>
        <v>20386</v>
      </c>
      <c r="R163" s="9">
        <f>ROUNDDOWN((('ASIG POR TRAMO'!R162*20%)+((45125*($B163/44)))),0)</f>
        <v>21256</v>
      </c>
    </row>
    <row r="164" spans="1:18" ht="18" customHeight="1" thickBot="1" x14ac:dyDescent="0.3">
      <c r="A164" s="11" t="s">
        <v>8</v>
      </c>
      <c r="B164" s="13">
        <v>9</v>
      </c>
      <c r="C164" s="14">
        <f>'RMN-BRP'!E11</f>
        <v>128190.59999999999</v>
      </c>
      <c r="D164" s="9">
        <f>ROUNDDOWN((('ASIG POR TRAMO'!D163*20%)+((45125*($B164/44)))),0)</f>
        <v>10220</v>
      </c>
      <c r="E164" s="9">
        <f>ROUNDDOWN((('ASIG POR TRAMO'!E163*20%)+((45125*($B164/44)))),0)</f>
        <v>11198</v>
      </c>
      <c r="F164" s="9">
        <f>ROUNDDOWN((('ASIG POR TRAMO'!F163*20%)+((45125*($B164/44)))),0)</f>
        <v>12176</v>
      </c>
      <c r="G164" s="9">
        <f>ROUNDDOWN((('ASIG POR TRAMO'!G163*20%)+((45125*($B164/44)))),0)</f>
        <v>13154</v>
      </c>
      <c r="H164" s="9">
        <f>ROUNDDOWN((('ASIG POR TRAMO'!H163*20%)+((45125*($B164/44)))),0)</f>
        <v>14132</v>
      </c>
      <c r="I164" s="9">
        <f>ROUNDDOWN((('ASIG POR TRAMO'!I163*20%)+((45125*($B164/44)))),0)</f>
        <v>15110</v>
      </c>
      <c r="J164" s="9">
        <f>ROUNDDOWN((('ASIG POR TRAMO'!J163*20%)+((45125*($B164/44)))),0)</f>
        <v>16089</v>
      </c>
      <c r="K164" s="9">
        <f>ROUNDDOWN((('ASIG POR TRAMO'!K163*20%)+((45125*($B164/44)))),0)</f>
        <v>17067</v>
      </c>
      <c r="L164" s="9">
        <f>ROUNDDOWN((('ASIG POR TRAMO'!L163*20%)+((45125*($B164/44)))),0)</f>
        <v>18045</v>
      </c>
      <c r="M164" s="9">
        <f>ROUNDDOWN((('ASIG POR TRAMO'!M163*20%)+((45125*($B164/44)))),0)</f>
        <v>19023</v>
      </c>
      <c r="N164" s="9">
        <f>ROUNDDOWN((('ASIG POR TRAMO'!N163*20%)+((45125*($B164/44)))),0)</f>
        <v>20001</v>
      </c>
      <c r="O164" s="9">
        <f>ROUNDDOWN((('ASIG POR TRAMO'!O163*20%)+((45125*($B164/44)))),0)</f>
        <v>20979</v>
      </c>
      <c r="P164" s="9">
        <f>ROUNDDOWN((('ASIG POR TRAMO'!P163*20%)+((45125*($B164/44)))),0)</f>
        <v>21957</v>
      </c>
      <c r="Q164" s="9">
        <f>ROUNDDOWN((('ASIG POR TRAMO'!Q163*20%)+((45125*($B164/44)))),0)</f>
        <v>22935</v>
      </c>
      <c r="R164" s="9">
        <f>ROUNDDOWN((('ASIG POR TRAMO'!R163*20%)+((45125*($B164/44)))),0)</f>
        <v>23913</v>
      </c>
    </row>
    <row r="165" spans="1:18" ht="18" customHeight="1" thickBot="1" x14ac:dyDescent="0.3">
      <c r="A165" s="11" t="s">
        <v>8</v>
      </c>
      <c r="B165" s="13">
        <v>10</v>
      </c>
      <c r="C165" s="14">
        <f>'RMN-BRP'!E12</f>
        <v>142434</v>
      </c>
      <c r="D165" s="9">
        <f>ROUNDDOWN((('ASIG POR TRAMO'!D164*20%)+((45125*($B165/44)))),0)</f>
        <v>11356</v>
      </c>
      <c r="E165" s="9">
        <f>ROUNDDOWN((('ASIG POR TRAMO'!E164*20%)+((45125*($B165/44)))),0)</f>
        <v>12443</v>
      </c>
      <c r="F165" s="9">
        <f>ROUNDDOWN((('ASIG POR TRAMO'!F164*20%)+((45125*($B165/44)))),0)</f>
        <v>13529</v>
      </c>
      <c r="G165" s="9">
        <f>ROUNDDOWN((('ASIG POR TRAMO'!G164*20%)+((45125*($B165/44)))),0)</f>
        <v>14616</v>
      </c>
      <c r="H165" s="9">
        <f>ROUNDDOWN((('ASIG POR TRAMO'!H164*20%)+((45125*($B165/44)))),0)</f>
        <v>15703</v>
      </c>
      <c r="I165" s="9">
        <f>ROUNDDOWN((('ASIG POR TRAMO'!I164*20%)+((45125*($B165/44)))),0)</f>
        <v>16790</v>
      </c>
      <c r="J165" s="9">
        <f>ROUNDDOWN((('ASIG POR TRAMO'!J164*20%)+((45125*($B165/44)))),0)</f>
        <v>17876</v>
      </c>
      <c r="K165" s="9">
        <f>ROUNDDOWN((('ASIG POR TRAMO'!K164*20%)+((45125*($B165/44)))),0)</f>
        <v>18963</v>
      </c>
      <c r="L165" s="9">
        <f>ROUNDDOWN((('ASIG POR TRAMO'!L164*20%)+((45125*($B165/44)))),0)</f>
        <v>20050</v>
      </c>
      <c r="M165" s="9">
        <f>ROUNDDOWN((('ASIG POR TRAMO'!M164*20%)+((45125*($B165/44)))),0)</f>
        <v>21136</v>
      </c>
      <c r="N165" s="9">
        <f>ROUNDDOWN((('ASIG POR TRAMO'!N164*20%)+((45125*($B165/44)))),0)</f>
        <v>22223</v>
      </c>
      <c r="O165" s="9">
        <f>ROUNDDOWN((('ASIG POR TRAMO'!O164*20%)+((45125*($B165/44)))),0)</f>
        <v>23310</v>
      </c>
      <c r="P165" s="9">
        <f>ROUNDDOWN((('ASIG POR TRAMO'!P164*20%)+((45125*($B165/44)))),0)</f>
        <v>24396</v>
      </c>
      <c r="Q165" s="9">
        <f>ROUNDDOWN((('ASIG POR TRAMO'!Q164*20%)+((45125*($B165/44)))),0)</f>
        <v>25483</v>
      </c>
      <c r="R165" s="9">
        <f>ROUNDDOWN((('ASIG POR TRAMO'!R164*20%)+((45125*($B165/44)))),0)</f>
        <v>26570</v>
      </c>
    </row>
    <row r="166" spans="1:18" ht="18" customHeight="1" thickBot="1" x14ac:dyDescent="0.3">
      <c r="A166" s="11" t="s">
        <v>8</v>
      </c>
      <c r="B166" s="13">
        <v>11</v>
      </c>
      <c r="C166" s="14">
        <f>'RMN-BRP'!E13</f>
        <v>156677.4</v>
      </c>
      <c r="D166" s="9">
        <f>ROUNDDOWN((('ASIG POR TRAMO'!D165*20%)+((45125*($B166/44)))),0)</f>
        <v>12492</v>
      </c>
      <c r="E166" s="9">
        <f>ROUNDDOWN((('ASIG POR TRAMO'!E165*20%)+((45125*($B166/44)))),0)</f>
        <v>13687</v>
      </c>
      <c r="F166" s="9">
        <f>ROUNDDOWN((('ASIG POR TRAMO'!F165*20%)+((45125*($B166/44)))),0)</f>
        <v>14882</v>
      </c>
      <c r="G166" s="9">
        <f>ROUNDDOWN((('ASIG POR TRAMO'!G165*20%)+((45125*($B166/44)))),0)</f>
        <v>16078</v>
      </c>
      <c r="H166" s="9">
        <f>ROUNDDOWN((('ASIG POR TRAMO'!H165*20%)+((45125*($B166/44)))),0)</f>
        <v>17273</v>
      </c>
      <c r="I166" s="9">
        <f>ROUNDDOWN((('ASIG POR TRAMO'!I165*20%)+((45125*($B166/44)))),0)</f>
        <v>18469</v>
      </c>
      <c r="J166" s="9">
        <f>ROUNDDOWN((('ASIG POR TRAMO'!J165*20%)+((45125*($B166/44)))),0)</f>
        <v>19664</v>
      </c>
      <c r="K166" s="9">
        <f>ROUNDDOWN((('ASIG POR TRAMO'!K165*20%)+((45125*($B166/44)))),0)</f>
        <v>20859</v>
      </c>
      <c r="L166" s="9">
        <f>ROUNDDOWN((('ASIG POR TRAMO'!L165*20%)+((45125*($B166/44)))),0)</f>
        <v>22055</v>
      </c>
      <c r="M166" s="9">
        <f>ROUNDDOWN((('ASIG POR TRAMO'!M165*20%)+((45125*($B166/44)))),0)</f>
        <v>23250</v>
      </c>
      <c r="N166" s="9">
        <f>ROUNDDOWN((('ASIG POR TRAMO'!N165*20%)+((45125*($B166/44)))),0)</f>
        <v>24446</v>
      </c>
      <c r="O166" s="9">
        <f>ROUNDDOWN((('ASIG POR TRAMO'!O165*20%)+((45125*($B166/44)))),0)</f>
        <v>25641</v>
      </c>
      <c r="P166" s="9">
        <f>ROUNDDOWN((('ASIG POR TRAMO'!P165*20%)+((45125*($B166/44)))),0)</f>
        <v>26836</v>
      </c>
      <c r="Q166" s="9">
        <f>ROUNDDOWN((('ASIG POR TRAMO'!Q165*20%)+((45125*($B166/44)))),0)</f>
        <v>28032</v>
      </c>
      <c r="R166" s="9">
        <f>ROUNDDOWN((('ASIG POR TRAMO'!R165*20%)+((45125*($B166/44)))),0)</f>
        <v>29227</v>
      </c>
    </row>
    <row r="167" spans="1:18" ht="18" customHeight="1" thickBot="1" x14ac:dyDescent="0.3">
      <c r="A167" s="11" t="s">
        <v>8</v>
      </c>
      <c r="B167" s="13">
        <v>12</v>
      </c>
      <c r="C167" s="14">
        <f>'RMN-BRP'!E14</f>
        <v>170920.8</v>
      </c>
      <c r="D167" s="9">
        <f>ROUNDDOWN((('ASIG POR TRAMO'!D166*20%)+((45125*($B167/44)))),0)</f>
        <v>13627</v>
      </c>
      <c r="E167" s="9">
        <f>ROUNDDOWN((('ASIG POR TRAMO'!E166*20%)+((45125*($B167/44)))),0)</f>
        <v>14931</v>
      </c>
      <c r="F167" s="9">
        <f>ROUNDDOWN((('ASIG POR TRAMO'!F166*20%)+((45125*($B167/44)))),0)</f>
        <v>16235</v>
      </c>
      <c r="G167" s="9">
        <f>ROUNDDOWN((('ASIG POR TRAMO'!G166*20%)+((45125*($B167/44)))),0)</f>
        <v>17540</v>
      </c>
      <c r="H167" s="9">
        <f>ROUNDDOWN((('ASIG POR TRAMO'!H166*20%)+((45125*($B167/44)))),0)</f>
        <v>18844</v>
      </c>
      <c r="I167" s="9">
        <f>ROUNDDOWN((('ASIG POR TRAMO'!I166*20%)+((45125*($B167/44)))),0)</f>
        <v>20148</v>
      </c>
      <c r="J167" s="9">
        <f>ROUNDDOWN((('ASIG POR TRAMO'!J166*20%)+((45125*($B167/44)))),0)</f>
        <v>21452</v>
      </c>
      <c r="K167" s="9">
        <f>ROUNDDOWN((('ASIG POR TRAMO'!K166*20%)+((45125*($B167/44)))),0)</f>
        <v>22756</v>
      </c>
      <c r="L167" s="9">
        <f>ROUNDDOWN((('ASIG POR TRAMO'!L166*20%)+((45125*($B167/44)))),0)</f>
        <v>24060</v>
      </c>
      <c r="M167" s="9">
        <f>ROUNDDOWN((('ASIG POR TRAMO'!M166*20%)+((45125*($B167/44)))),0)</f>
        <v>25364</v>
      </c>
      <c r="N167" s="9">
        <f>ROUNDDOWN((('ASIG POR TRAMO'!N166*20%)+((45125*($B167/44)))),0)</f>
        <v>26668</v>
      </c>
      <c r="O167" s="9">
        <f>ROUNDDOWN((('ASIG POR TRAMO'!O166*20%)+((45125*($B167/44)))),0)</f>
        <v>27972</v>
      </c>
      <c r="P167" s="9">
        <f>ROUNDDOWN((('ASIG POR TRAMO'!P166*20%)+((45125*($B167/44)))),0)</f>
        <v>29276</v>
      </c>
      <c r="Q167" s="9">
        <f>ROUNDDOWN((('ASIG POR TRAMO'!Q166*20%)+((45125*($B167/44)))),0)</f>
        <v>30580</v>
      </c>
      <c r="R167" s="9">
        <f>ROUNDDOWN((('ASIG POR TRAMO'!R166*20%)+((45125*($B167/44)))),0)</f>
        <v>31884</v>
      </c>
    </row>
    <row r="168" spans="1:18" ht="18" customHeight="1" thickBot="1" x14ac:dyDescent="0.3">
      <c r="A168" s="11" t="s">
        <v>8</v>
      </c>
      <c r="B168" s="13">
        <v>13</v>
      </c>
      <c r="C168" s="14">
        <f>'RMN-BRP'!E15</f>
        <v>185164.19999999998</v>
      </c>
      <c r="D168" s="9">
        <f>ROUNDDOWN((('ASIG POR TRAMO'!D167*20%)+((45125*($B168/44)))),0)</f>
        <v>14763</v>
      </c>
      <c r="E168" s="9">
        <f>ROUNDDOWN((('ASIG POR TRAMO'!E167*20%)+((45125*($B168/44)))),0)</f>
        <v>16176</v>
      </c>
      <c r="F168" s="9">
        <f>ROUNDDOWN((('ASIG POR TRAMO'!F167*20%)+((45125*($B168/44)))),0)</f>
        <v>17588</v>
      </c>
      <c r="G168" s="9">
        <f>ROUNDDOWN((('ASIG POR TRAMO'!G167*20%)+((45125*($B168/44)))),0)</f>
        <v>19001</v>
      </c>
      <c r="H168" s="9">
        <f>ROUNDDOWN((('ASIG POR TRAMO'!H167*20%)+((45125*($B168/44)))),0)</f>
        <v>20414</v>
      </c>
      <c r="I168" s="9">
        <f>ROUNDDOWN((('ASIG POR TRAMO'!I167*20%)+((45125*($B168/44)))),0)</f>
        <v>21827</v>
      </c>
      <c r="J168" s="9">
        <f>ROUNDDOWN((('ASIG POR TRAMO'!J167*20%)+((45125*($B168/44)))),0)</f>
        <v>23239</v>
      </c>
      <c r="K168" s="9">
        <f>ROUNDDOWN((('ASIG POR TRAMO'!K167*20%)+((45125*($B168/44)))),0)</f>
        <v>24652</v>
      </c>
      <c r="L168" s="9">
        <f>ROUNDDOWN((('ASIG POR TRAMO'!L167*20%)+((45125*($B168/44)))),0)</f>
        <v>26065</v>
      </c>
      <c r="M168" s="9">
        <f>ROUNDDOWN((('ASIG POR TRAMO'!M167*20%)+((45125*($B168/44)))),0)</f>
        <v>27477</v>
      </c>
      <c r="N168" s="9">
        <f>ROUNDDOWN((('ASIG POR TRAMO'!N167*20%)+((45125*($B168/44)))),0)</f>
        <v>28890</v>
      </c>
      <c r="O168" s="9">
        <f>ROUNDDOWN((('ASIG POR TRAMO'!O167*20%)+((45125*($B168/44)))),0)</f>
        <v>30303</v>
      </c>
      <c r="P168" s="9">
        <f>ROUNDDOWN((('ASIG POR TRAMO'!P167*20%)+((45125*($B168/44)))),0)</f>
        <v>31716</v>
      </c>
      <c r="Q168" s="9">
        <f>ROUNDDOWN((('ASIG POR TRAMO'!Q167*20%)+((45125*($B168/44)))),0)</f>
        <v>33128</v>
      </c>
      <c r="R168" s="9">
        <f>ROUNDDOWN((('ASIG POR TRAMO'!R167*20%)+((45125*($B168/44)))),0)</f>
        <v>34541</v>
      </c>
    </row>
    <row r="169" spans="1:18" ht="18" customHeight="1" thickBot="1" x14ac:dyDescent="0.3">
      <c r="A169" s="11" t="s">
        <v>8</v>
      </c>
      <c r="B169" s="13">
        <v>14</v>
      </c>
      <c r="C169" s="14">
        <f>'RMN-BRP'!E16</f>
        <v>199407.6</v>
      </c>
      <c r="D169" s="9">
        <f>ROUNDDOWN((('ASIG POR TRAMO'!D168*20%)+((45125*($B169/44)))),0)</f>
        <v>15898</v>
      </c>
      <c r="E169" s="9">
        <f>ROUNDDOWN((('ASIG POR TRAMO'!E168*20%)+((45125*($B169/44)))),0)</f>
        <v>17420</v>
      </c>
      <c r="F169" s="9">
        <f>ROUNDDOWN((('ASIG POR TRAMO'!F168*20%)+((45125*($B169/44)))),0)</f>
        <v>18941</v>
      </c>
      <c r="G169" s="9">
        <f>ROUNDDOWN((('ASIG POR TRAMO'!G168*20%)+((45125*($B169/44)))),0)</f>
        <v>20463</v>
      </c>
      <c r="H169" s="9">
        <f>ROUNDDOWN((('ASIG POR TRAMO'!H168*20%)+((45125*($B169/44)))),0)</f>
        <v>21984</v>
      </c>
      <c r="I169" s="9">
        <f>ROUNDDOWN((('ASIG POR TRAMO'!I168*20%)+((45125*($B169/44)))),0)</f>
        <v>23506</v>
      </c>
      <c r="J169" s="9">
        <f>ROUNDDOWN((('ASIG POR TRAMO'!J168*20%)+((45125*($B169/44)))),0)</f>
        <v>25027</v>
      </c>
      <c r="K169" s="9">
        <f>ROUNDDOWN((('ASIG POR TRAMO'!K168*20%)+((45125*($B169/44)))),0)</f>
        <v>26548</v>
      </c>
      <c r="L169" s="9">
        <f>ROUNDDOWN((('ASIG POR TRAMO'!L168*20%)+((45125*($B169/44)))),0)</f>
        <v>28070</v>
      </c>
      <c r="M169" s="9">
        <f>ROUNDDOWN((('ASIG POR TRAMO'!M168*20%)+((45125*($B169/44)))),0)</f>
        <v>29591</v>
      </c>
      <c r="N169" s="9">
        <f>ROUNDDOWN((('ASIG POR TRAMO'!N168*20%)+((45125*($B169/44)))),0)</f>
        <v>31113</v>
      </c>
      <c r="O169" s="9">
        <f>ROUNDDOWN((('ASIG POR TRAMO'!O168*20%)+((45125*($B169/44)))),0)</f>
        <v>32634</v>
      </c>
      <c r="P169" s="9">
        <f>ROUNDDOWN((('ASIG POR TRAMO'!P168*20%)+((45125*($B169/44)))),0)</f>
        <v>34155</v>
      </c>
      <c r="Q169" s="9">
        <f>ROUNDDOWN((('ASIG POR TRAMO'!Q168*20%)+((45125*($B169/44)))),0)</f>
        <v>35677</v>
      </c>
      <c r="R169" s="9">
        <f>ROUNDDOWN((('ASIG POR TRAMO'!R168*20%)+((45125*($B169/44)))),0)</f>
        <v>37198</v>
      </c>
    </row>
    <row r="170" spans="1:18" ht="18" customHeight="1" thickBot="1" x14ac:dyDescent="0.3">
      <c r="A170" s="11" t="s">
        <v>8</v>
      </c>
      <c r="B170" s="13">
        <v>15</v>
      </c>
      <c r="C170" s="14">
        <f>'RMN-BRP'!E17</f>
        <v>213651</v>
      </c>
      <c r="D170" s="9">
        <f>ROUNDDOWN((('ASIG POR TRAMO'!D169*20%)+((45125*($B170/44)))),0)</f>
        <v>17034</v>
      </c>
      <c r="E170" s="9">
        <f>ROUNDDOWN((('ASIG POR TRAMO'!E169*20%)+((45125*($B170/44)))),0)</f>
        <v>18664</v>
      </c>
      <c r="F170" s="9">
        <f>ROUNDDOWN((('ASIG POR TRAMO'!F169*20%)+((45125*($B170/44)))),0)</f>
        <v>20294</v>
      </c>
      <c r="G170" s="9">
        <f>ROUNDDOWN((('ASIG POR TRAMO'!G169*20%)+((45125*($B170/44)))),0)</f>
        <v>21925</v>
      </c>
      <c r="H170" s="9">
        <f>ROUNDDOWN((('ASIG POR TRAMO'!H169*20%)+((45125*($B170/44)))),0)</f>
        <v>23554</v>
      </c>
      <c r="I170" s="9">
        <f>ROUNDDOWN((('ASIG POR TRAMO'!I169*20%)+((45125*($B170/44)))),0)</f>
        <v>25185</v>
      </c>
      <c r="J170" s="9">
        <f>ROUNDDOWN((('ASIG POR TRAMO'!J169*20%)+((45125*($B170/44)))),0)</f>
        <v>26815</v>
      </c>
      <c r="K170" s="9">
        <f>ROUNDDOWN((('ASIG POR TRAMO'!K169*20%)+((45125*($B170/44)))),0)</f>
        <v>28445</v>
      </c>
      <c r="L170" s="9">
        <f>ROUNDDOWN((('ASIG POR TRAMO'!L169*20%)+((45125*($B170/44)))),0)</f>
        <v>30075</v>
      </c>
      <c r="M170" s="9">
        <f>ROUNDDOWN((('ASIG POR TRAMO'!M169*20%)+((45125*($B170/44)))),0)</f>
        <v>31705</v>
      </c>
      <c r="N170" s="9">
        <f>ROUNDDOWN((('ASIG POR TRAMO'!N169*20%)+((45125*($B170/44)))),0)</f>
        <v>33335</v>
      </c>
      <c r="O170" s="9">
        <f>ROUNDDOWN((('ASIG POR TRAMO'!O169*20%)+((45125*($B170/44)))),0)</f>
        <v>34965</v>
      </c>
      <c r="P170" s="9">
        <f>ROUNDDOWN((('ASIG POR TRAMO'!P169*20%)+((45125*($B170/44)))),0)</f>
        <v>36595</v>
      </c>
      <c r="Q170" s="9">
        <f>ROUNDDOWN((('ASIG POR TRAMO'!Q169*20%)+((45125*($B170/44)))),0)</f>
        <v>38225</v>
      </c>
      <c r="R170" s="9">
        <f>ROUNDDOWN((('ASIG POR TRAMO'!R169*20%)+((45125*($B170/44)))),0)</f>
        <v>39855</v>
      </c>
    </row>
    <row r="171" spans="1:18" ht="18" customHeight="1" thickBot="1" x14ac:dyDescent="0.3">
      <c r="A171" s="11" t="s">
        <v>8</v>
      </c>
      <c r="B171" s="13">
        <v>16</v>
      </c>
      <c r="C171" s="14">
        <f>'RMN-BRP'!E18</f>
        <v>227894.39999999999</v>
      </c>
      <c r="D171" s="9">
        <f>ROUNDDOWN((('ASIG POR TRAMO'!D170*20%)+((45125*($B171/44)))),0)</f>
        <v>18170</v>
      </c>
      <c r="E171" s="9">
        <f>ROUNDDOWN((('ASIG POR TRAMO'!E170*20%)+((45125*($B171/44)))),0)</f>
        <v>19909</v>
      </c>
      <c r="F171" s="9">
        <f>ROUNDDOWN((('ASIG POR TRAMO'!F170*20%)+((45125*($B171/44)))),0)</f>
        <v>21647</v>
      </c>
      <c r="G171" s="9">
        <f>ROUNDDOWN((('ASIG POR TRAMO'!G170*20%)+((45125*($B171/44)))),0)</f>
        <v>23386</v>
      </c>
      <c r="H171" s="9">
        <f>ROUNDDOWN((('ASIG POR TRAMO'!H170*20%)+((45125*($B171/44)))),0)</f>
        <v>25125</v>
      </c>
      <c r="I171" s="9">
        <f>ROUNDDOWN((('ASIG POR TRAMO'!I170*20%)+((45125*($B171/44)))),0)</f>
        <v>26864</v>
      </c>
      <c r="J171" s="9">
        <f>ROUNDDOWN((('ASIG POR TRAMO'!J170*20%)+((45125*($B171/44)))),0)</f>
        <v>28602</v>
      </c>
      <c r="K171" s="9">
        <f>ROUNDDOWN((('ASIG POR TRAMO'!K170*20%)+((45125*($B171/44)))),0)</f>
        <v>30341</v>
      </c>
      <c r="L171" s="9">
        <f>ROUNDDOWN((('ASIG POR TRAMO'!L170*20%)+((45125*($B171/44)))),0)</f>
        <v>32080</v>
      </c>
      <c r="M171" s="9">
        <f>ROUNDDOWN((('ASIG POR TRAMO'!M170*20%)+((45125*($B171/44)))),0)</f>
        <v>33819</v>
      </c>
      <c r="N171" s="9">
        <f>ROUNDDOWN((('ASIG POR TRAMO'!N170*20%)+((45125*($B171/44)))),0)</f>
        <v>35557</v>
      </c>
      <c r="O171" s="9">
        <f>ROUNDDOWN((('ASIG POR TRAMO'!O170*20%)+((45125*($B171/44)))),0)</f>
        <v>37296</v>
      </c>
      <c r="P171" s="9">
        <f>ROUNDDOWN((('ASIG POR TRAMO'!P170*20%)+((45125*($B171/44)))),0)</f>
        <v>39035</v>
      </c>
      <c r="Q171" s="9">
        <f>ROUNDDOWN((('ASIG POR TRAMO'!Q170*20%)+((45125*($B171/44)))),0)</f>
        <v>40774</v>
      </c>
      <c r="R171" s="9">
        <f>ROUNDDOWN((('ASIG POR TRAMO'!R170*20%)+((45125*($B171/44)))),0)</f>
        <v>42512</v>
      </c>
    </row>
    <row r="172" spans="1:18" ht="18" customHeight="1" thickBot="1" x14ac:dyDescent="0.3">
      <c r="A172" s="11" t="s">
        <v>8</v>
      </c>
      <c r="B172" s="13">
        <v>17</v>
      </c>
      <c r="C172" s="14">
        <f>'RMN-BRP'!E19</f>
        <v>242137.8</v>
      </c>
      <c r="D172" s="9">
        <f>ROUNDDOWN((('ASIG POR TRAMO'!D171*20%)+((45125*($B172/44)))),0)</f>
        <v>19306</v>
      </c>
      <c r="E172" s="9">
        <f>ROUNDDOWN((('ASIG POR TRAMO'!E171*20%)+((45125*($B172/44)))),0)</f>
        <v>21153</v>
      </c>
      <c r="F172" s="9">
        <f>ROUNDDOWN((('ASIG POR TRAMO'!F171*20%)+((45125*($B172/44)))),0)</f>
        <v>23000</v>
      </c>
      <c r="G172" s="9">
        <f>ROUNDDOWN((('ASIG POR TRAMO'!G171*20%)+((45125*($B172/44)))),0)</f>
        <v>24848</v>
      </c>
      <c r="H172" s="9">
        <f>ROUNDDOWN((('ASIG POR TRAMO'!H171*20%)+((45125*($B172/44)))),0)</f>
        <v>26695</v>
      </c>
      <c r="I172" s="9">
        <f>ROUNDDOWN((('ASIG POR TRAMO'!I171*20%)+((45125*($B172/44)))),0)</f>
        <v>28543</v>
      </c>
      <c r="J172" s="9">
        <f>ROUNDDOWN((('ASIG POR TRAMO'!J171*20%)+((45125*($B172/44)))),0)</f>
        <v>30390</v>
      </c>
      <c r="K172" s="9">
        <f>ROUNDDOWN((('ASIG POR TRAMO'!K171*20%)+((45125*($B172/44)))),0)</f>
        <v>32238</v>
      </c>
      <c r="L172" s="9">
        <f>ROUNDDOWN((('ASIG POR TRAMO'!L171*20%)+((45125*($B172/44)))),0)</f>
        <v>34085</v>
      </c>
      <c r="M172" s="9">
        <f>ROUNDDOWN((('ASIG POR TRAMO'!M171*20%)+((45125*($B172/44)))),0)</f>
        <v>35932</v>
      </c>
      <c r="N172" s="9">
        <f>ROUNDDOWN((('ASIG POR TRAMO'!N171*20%)+((45125*($B172/44)))),0)</f>
        <v>37780</v>
      </c>
      <c r="O172" s="9">
        <f>ROUNDDOWN((('ASIG POR TRAMO'!O171*20%)+((45125*($B172/44)))),0)</f>
        <v>39627</v>
      </c>
      <c r="P172" s="9">
        <f>ROUNDDOWN((('ASIG POR TRAMO'!P171*20%)+((45125*($B172/44)))),0)</f>
        <v>41475</v>
      </c>
      <c r="Q172" s="9">
        <f>ROUNDDOWN((('ASIG POR TRAMO'!Q171*20%)+((45125*($B172/44)))),0)</f>
        <v>43322</v>
      </c>
      <c r="R172" s="9">
        <f>ROUNDDOWN((('ASIG POR TRAMO'!R171*20%)+((45125*($B172/44)))),0)</f>
        <v>45169</v>
      </c>
    </row>
    <row r="173" spans="1:18" ht="18" customHeight="1" thickBot="1" x14ac:dyDescent="0.3">
      <c r="A173" s="11" t="s">
        <v>8</v>
      </c>
      <c r="B173" s="13">
        <v>18</v>
      </c>
      <c r="C173" s="14">
        <f>'RMN-BRP'!E20</f>
        <v>256381.19999999998</v>
      </c>
      <c r="D173" s="9">
        <f>ROUNDDOWN((('ASIG POR TRAMO'!D172*20%)+((45125*($B173/44)))),0)</f>
        <v>20441</v>
      </c>
      <c r="E173" s="9">
        <f>ROUNDDOWN((('ASIG POR TRAMO'!E172*20%)+((45125*($B173/44)))),0)</f>
        <v>22397</v>
      </c>
      <c r="F173" s="9">
        <f>ROUNDDOWN((('ASIG POR TRAMO'!F172*20%)+((45125*($B173/44)))),0)</f>
        <v>24353</v>
      </c>
      <c r="G173" s="9">
        <f>ROUNDDOWN((('ASIG POR TRAMO'!G172*20%)+((45125*($B173/44)))),0)</f>
        <v>26310</v>
      </c>
      <c r="H173" s="9">
        <f>ROUNDDOWN((('ASIG POR TRAMO'!H172*20%)+((45125*($B173/44)))),0)</f>
        <v>28266</v>
      </c>
      <c r="I173" s="9">
        <f>ROUNDDOWN((('ASIG POR TRAMO'!I172*20%)+((45125*($B173/44)))),0)</f>
        <v>30222</v>
      </c>
      <c r="J173" s="9">
        <f>ROUNDDOWN((('ASIG POR TRAMO'!J172*20%)+((45125*($B173/44)))),0)</f>
        <v>32178</v>
      </c>
      <c r="K173" s="9">
        <f>ROUNDDOWN((('ASIG POR TRAMO'!K172*20%)+((45125*($B173/44)))),0)</f>
        <v>34134</v>
      </c>
      <c r="L173" s="9">
        <f>ROUNDDOWN((('ASIG POR TRAMO'!L172*20%)+((45125*($B173/44)))),0)</f>
        <v>36090</v>
      </c>
      <c r="M173" s="9">
        <f>ROUNDDOWN((('ASIG POR TRAMO'!M172*20%)+((45125*($B173/44)))),0)</f>
        <v>38046</v>
      </c>
      <c r="N173" s="9">
        <f>ROUNDDOWN((('ASIG POR TRAMO'!N172*20%)+((45125*($B173/44)))),0)</f>
        <v>40002</v>
      </c>
      <c r="O173" s="9">
        <f>ROUNDDOWN((('ASIG POR TRAMO'!O172*20%)+((45125*($B173/44)))),0)</f>
        <v>41958</v>
      </c>
      <c r="P173" s="9">
        <f>ROUNDDOWN((('ASIG POR TRAMO'!P172*20%)+((45125*($B173/44)))),0)</f>
        <v>43914</v>
      </c>
      <c r="Q173" s="9">
        <f>ROUNDDOWN((('ASIG POR TRAMO'!Q172*20%)+((45125*($B173/44)))),0)</f>
        <v>45871</v>
      </c>
      <c r="R173" s="9">
        <f>ROUNDDOWN((('ASIG POR TRAMO'!R172*20%)+((45125*($B173/44)))),0)</f>
        <v>47827</v>
      </c>
    </row>
    <row r="174" spans="1:18" ht="18" customHeight="1" thickBot="1" x14ac:dyDescent="0.3">
      <c r="A174" s="11" t="s">
        <v>8</v>
      </c>
      <c r="B174" s="13">
        <v>19</v>
      </c>
      <c r="C174" s="14">
        <f>'RMN-BRP'!E21</f>
        <v>270624.59999999998</v>
      </c>
      <c r="D174" s="9">
        <f>ROUNDDOWN((('ASIG POR TRAMO'!D173*20%)+((45125*($B174/44)))),0)</f>
        <v>21577</v>
      </c>
      <c r="E174" s="9">
        <f>ROUNDDOWN((('ASIG POR TRAMO'!E173*20%)+((45125*($B174/44)))),0)</f>
        <v>23641</v>
      </c>
      <c r="F174" s="9">
        <f>ROUNDDOWN((('ASIG POR TRAMO'!F173*20%)+((45125*($B174/44)))),0)</f>
        <v>25706</v>
      </c>
      <c r="G174" s="9">
        <f>ROUNDDOWN((('ASIG POR TRAMO'!G173*20%)+((45125*($B174/44)))),0)</f>
        <v>27771</v>
      </c>
      <c r="H174" s="9">
        <f>ROUNDDOWN((('ASIG POR TRAMO'!H173*20%)+((45125*($B174/44)))),0)</f>
        <v>29836</v>
      </c>
      <c r="I174" s="9">
        <f>ROUNDDOWN((('ASIG POR TRAMO'!I173*20%)+((45125*($B174/44)))),0)</f>
        <v>31901</v>
      </c>
      <c r="J174" s="9">
        <f>ROUNDDOWN((('ASIG POR TRAMO'!J173*20%)+((45125*($B174/44)))),0)</f>
        <v>33965</v>
      </c>
      <c r="K174" s="9">
        <f>ROUNDDOWN((('ASIG POR TRAMO'!K173*20%)+((45125*($B174/44)))),0)</f>
        <v>36030</v>
      </c>
      <c r="L174" s="9">
        <f>ROUNDDOWN((('ASIG POR TRAMO'!L173*20%)+((45125*($B174/44)))),0)</f>
        <v>38095</v>
      </c>
      <c r="M174" s="9">
        <f>ROUNDDOWN((('ASIG POR TRAMO'!M173*20%)+((45125*($B174/44)))),0)</f>
        <v>40160</v>
      </c>
      <c r="N174" s="9">
        <f>ROUNDDOWN((('ASIG POR TRAMO'!N173*20%)+((45125*($B174/44)))),0)</f>
        <v>42224</v>
      </c>
      <c r="O174" s="9">
        <f>ROUNDDOWN((('ASIG POR TRAMO'!O173*20%)+((45125*($B174/44)))),0)</f>
        <v>44289</v>
      </c>
      <c r="P174" s="9">
        <f>ROUNDDOWN((('ASIG POR TRAMO'!P173*20%)+((45125*($B174/44)))),0)</f>
        <v>46354</v>
      </c>
      <c r="Q174" s="9">
        <f>ROUNDDOWN((('ASIG POR TRAMO'!Q173*20%)+((45125*($B174/44)))),0)</f>
        <v>48419</v>
      </c>
      <c r="R174" s="9">
        <f>ROUNDDOWN((('ASIG POR TRAMO'!R173*20%)+((45125*($B174/44)))),0)</f>
        <v>50483</v>
      </c>
    </row>
    <row r="175" spans="1:18" ht="18" customHeight="1" thickBot="1" x14ac:dyDescent="0.3">
      <c r="A175" s="11" t="s">
        <v>8</v>
      </c>
      <c r="B175" s="13">
        <v>20</v>
      </c>
      <c r="C175" s="14">
        <f>'RMN-BRP'!E22</f>
        <v>284868</v>
      </c>
      <c r="D175" s="9">
        <f>ROUNDDOWN((('ASIG POR TRAMO'!D174*20%)+((45125*($B175/44)))),0)</f>
        <v>22713</v>
      </c>
      <c r="E175" s="9">
        <f>ROUNDDOWN((('ASIG POR TRAMO'!E174*20%)+((45125*($B175/44)))),0)</f>
        <v>24886</v>
      </c>
      <c r="F175" s="9">
        <f>ROUNDDOWN((('ASIG POR TRAMO'!F174*20%)+((45125*($B175/44)))),0)</f>
        <v>27059</v>
      </c>
      <c r="G175" s="9">
        <f>ROUNDDOWN((('ASIG POR TRAMO'!G174*20%)+((45125*($B175/44)))),0)</f>
        <v>29233</v>
      </c>
      <c r="H175" s="9">
        <f>ROUNDDOWN((('ASIG POR TRAMO'!H174*20%)+((45125*($B175/44)))),0)</f>
        <v>31406</v>
      </c>
      <c r="I175" s="9">
        <f>ROUNDDOWN((('ASIG POR TRAMO'!I174*20%)+((45125*($B175/44)))),0)</f>
        <v>33580</v>
      </c>
      <c r="J175" s="9">
        <f>ROUNDDOWN((('ASIG POR TRAMO'!J174*20%)+((45125*($B175/44)))),0)</f>
        <v>35753</v>
      </c>
      <c r="K175" s="9">
        <f>ROUNDDOWN((('ASIG POR TRAMO'!K174*20%)+((45125*($B175/44)))),0)</f>
        <v>37927</v>
      </c>
      <c r="L175" s="9">
        <f>ROUNDDOWN((('ASIG POR TRAMO'!L174*20%)+((45125*($B175/44)))),0)</f>
        <v>40100</v>
      </c>
      <c r="M175" s="9">
        <f>ROUNDDOWN((('ASIG POR TRAMO'!M174*20%)+((45125*($B175/44)))),0)</f>
        <v>42273</v>
      </c>
      <c r="N175" s="9">
        <f>ROUNDDOWN((('ASIG POR TRAMO'!N174*20%)+((45125*($B175/44)))),0)</f>
        <v>44447</v>
      </c>
      <c r="O175" s="9">
        <f>ROUNDDOWN((('ASIG POR TRAMO'!O174*20%)+((45125*($B175/44)))),0)</f>
        <v>46620</v>
      </c>
      <c r="P175" s="9">
        <f>ROUNDDOWN((('ASIG POR TRAMO'!P174*20%)+((45125*($B175/44)))),0)</f>
        <v>48794</v>
      </c>
      <c r="Q175" s="9">
        <f>ROUNDDOWN((('ASIG POR TRAMO'!Q174*20%)+((45125*($B175/44)))),0)</f>
        <v>50967</v>
      </c>
      <c r="R175" s="9">
        <f>ROUNDDOWN((('ASIG POR TRAMO'!R174*20%)+((45125*($B175/44)))),0)</f>
        <v>53141</v>
      </c>
    </row>
    <row r="176" spans="1:18" ht="18" customHeight="1" thickBot="1" x14ac:dyDescent="0.3">
      <c r="A176" s="11" t="s">
        <v>8</v>
      </c>
      <c r="B176" s="13">
        <v>21</v>
      </c>
      <c r="C176" s="14">
        <f>'RMN-BRP'!E23</f>
        <v>299111.39999999997</v>
      </c>
      <c r="D176" s="9">
        <f>ROUNDDOWN((('ASIG POR TRAMO'!D175*20%)+((45125*($B176/44)))),0)</f>
        <v>23848</v>
      </c>
      <c r="E176" s="9">
        <f>ROUNDDOWN((('ASIG POR TRAMO'!E175*20%)+((45125*($B176/44)))),0)</f>
        <v>26130</v>
      </c>
      <c r="F176" s="9">
        <f>ROUNDDOWN((('ASIG POR TRAMO'!F175*20%)+((45125*($B176/44)))),0)</f>
        <v>28412</v>
      </c>
      <c r="G176" s="9">
        <f>ROUNDDOWN((('ASIG POR TRAMO'!G175*20%)+((45125*($B176/44)))),0)</f>
        <v>30695</v>
      </c>
      <c r="H176" s="9">
        <f>ROUNDDOWN((('ASIG POR TRAMO'!H175*20%)+((45125*($B176/44)))),0)</f>
        <v>32977</v>
      </c>
      <c r="I176" s="9">
        <f>ROUNDDOWN((('ASIG POR TRAMO'!I175*20%)+((45125*($B176/44)))),0)</f>
        <v>35259</v>
      </c>
      <c r="J176" s="9">
        <f>ROUNDDOWN((('ASIG POR TRAMO'!J175*20%)+((45125*($B176/44)))),0)</f>
        <v>37541</v>
      </c>
      <c r="K176" s="9">
        <f>ROUNDDOWN((('ASIG POR TRAMO'!K175*20%)+((45125*($B176/44)))),0)</f>
        <v>39823</v>
      </c>
      <c r="L176" s="9">
        <f>ROUNDDOWN((('ASIG POR TRAMO'!L175*20%)+((45125*($B176/44)))),0)</f>
        <v>42105</v>
      </c>
      <c r="M176" s="9">
        <f>ROUNDDOWN((('ASIG POR TRAMO'!M175*20%)+((45125*($B176/44)))),0)</f>
        <v>44387</v>
      </c>
      <c r="N176" s="9">
        <f>ROUNDDOWN((('ASIG POR TRAMO'!N175*20%)+((45125*($B176/44)))),0)</f>
        <v>46669</v>
      </c>
      <c r="O176" s="9">
        <f>ROUNDDOWN((('ASIG POR TRAMO'!O175*20%)+((45125*($B176/44)))),0)</f>
        <v>48951</v>
      </c>
      <c r="P176" s="9">
        <f>ROUNDDOWN((('ASIG POR TRAMO'!P175*20%)+((45125*($B176/44)))),0)</f>
        <v>51233</v>
      </c>
      <c r="Q176" s="9">
        <f>ROUNDDOWN((('ASIG POR TRAMO'!Q175*20%)+((45125*($B176/44)))),0)</f>
        <v>53516</v>
      </c>
      <c r="R176" s="9">
        <f>ROUNDDOWN((('ASIG POR TRAMO'!R175*20%)+((45125*($B176/44)))),0)</f>
        <v>55798</v>
      </c>
    </row>
    <row r="177" spans="1:18" ht="18" customHeight="1" thickBot="1" x14ac:dyDescent="0.3">
      <c r="A177" s="11" t="s">
        <v>8</v>
      </c>
      <c r="B177" s="13">
        <v>22</v>
      </c>
      <c r="C177" s="14">
        <f>'RMN-BRP'!E24</f>
        <v>313354.8</v>
      </c>
      <c r="D177" s="9">
        <f>ROUNDDOWN((('ASIG POR TRAMO'!D176*20%)+((45125*($B177/44)))),0)</f>
        <v>24984</v>
      </c>
      <c r="E177" s="9">
        <f>ROUNDDOWN((('ASIG POR TRAMO'!E176*20%)+((45125*($B177/44)))),0)</f>
        <v>27375</v>
      </c>
      <c r="F177" s="9">
        <f>ROUNDDOWN((('ASIG POR TRAMO'!F176*20%)+((45125*($B177/44)))),0)</f>
        <v>29765</v>
      </c>
      <c r="G177" s="9">
        <f>ROUNDDOWN((('ASIG POR TRAMO'!G176*20%)+((45125*($B177/44)))),0)</f>
        <v>32156</v>
      </c>
      <c r="H177" s="9">
        <f>ROUNDDOWN((('ASIG POR TRAMO'!H176*20%)+((45125*($B177/44)))),0)</f>
        <v>34547</v>
      </c>
      <c r="I177" s="9">
        <f>ROUNDDOWN((('ASIG POR TRAMO'!I176*20%)+((45125*($B177/44)))),0)</f>
        <v>36938</v>
      </c>
      <c r="J177" s="9">
        <f>ROUNDDOWN((('ASIG POR TRAMO'!J176*20%)+((45125*($B177/44)))),0)</f>
        <v>39329</v>
      </c>
      <c r="K177" s="9">
        <f>ROUNDDOWN((('ASIG POR TRAMO'!K176*20%)+((45125*($B177/44)))),0)</f>
        <v>41719</v>
      </c>
      <c r="L177" s="9">
        <f>ROUNDDOWN((('ASIG POR TRAMO'!L176*20%)+((45125*($B177/44)))),0)</f>
        <v>44110</v>
      </c>
      <c r="M177" s="9">
        <f>ROUNDDOWN((('ASIG POR TRAMO'!M176*20%)+((45125*($B177/44)))),0)</f>
        <v>46501</v>
      </c>
      <c r="N177" s="9">
        <f>ROUNDDOWN((('ASIG POR TRAMO'!N176*20%)+((45125*($B177/44)))),0)</f>
        <v>48892</v>
      </c>
      <c r="O177" s="9">
        <f>ROUNDDOWN((('ASIG POR TRAMO'!O176*20%)+((45125*($B177/44)))),0)</f>
        <v>51282</v>
      </c>
      <c r="P177" s="9">
        <f>ROUNDDOWN((('ASIG POR TRAMO'!P176*20%)+((45125*($B177/44)))),0)</f>
        <v>53673</v>
      </c>
      <c r="Q177" s="9">
        <f>ROUNDDOWN((('ASIG POR TRAMO'!Q176*20%)+((45125*($B177/44)))),0)</f>
        <v>56064</v>
      </c>
      <c r="R177" s="9">
        <f>ROUNDDOWN((('ASIG POR TRAMO'!R176*20%)+((45125*($B177/44)))),0)</f>
        <v>58455</v>
      </c>
    </row>
    <row r="178" spans="1:18" ht="18" customHeight="1" thickBot="1" x14ac:dyDescent="0.3">
      <c r="A178" s="11" t="s">
        <v>8</v>
      </c>
      <c r="B178" s="13">
        <v>23</v>
      </c>
      <c r="C178" s="14">
        <f>'RMN-BRP'!E25</f>
        <v>327598.2</v>
      </c>
      <c r="D178" s="9">
        <f>ROUNDDOWN((('ASIG POR TRAMO'!D177*20%)+((45125*($B178/44)))),0)</f>
        <v>26120</v>
      </c>
      <c r="E178" s="9">
        <f>ROUNDDOWN((('ASIG POR TRAMO'!E177*20%)+((45125*($B178/44)))),0)</f>
        <v>28619</v>
      </c>
      <c r="F178" s="9">
        <f>ROUNDDOWN((('ASIG POR TRAMO'!F177*20%)+((45125*($B178/44)))),0)</f>
        <v>31118</v>
      </c>
      <c r="G178" s="9">
        <f>ROUNDDOWN((('ASIG POR TRAMO'!G177*20%)+((45125*($B178/44)))),0)</f>
        <v>33618</v>
      </c>
      <c r="H178" s="9">
        <f>ROUNDDOWN((('ASIG POR TRAMO'!H177*20%)+((45125*($B178/44)))),0)</f>
        <v>36117</v>
      </c>
      <c r="I178" s="9">
        <f>ROUNDDOWN((('ASIG POR TRAMO'!I177*20%)+((45125*($B178/44)))),0)</f>
        <v>38617</v>
      </c>
      <c r="J178" s="9">
        <f>ROUNDDOWN((('ASIG POR TRAMO'!J177*20%)+((45125*($B178/44)))),0)</f>
        <v>41116</v>
      </c>
      <c r="K178" s="9">
        <f>ROUNDDOWN((('ASIG POR TRAMO'!K177*20%)+((45125*($B178/44)))),0)</f>
        <v>43616</v>
      </c>
      <c r="L178" s="9">
        <f>ROUNDDOWN((('ASIG POR TRAMO'!L177*20%)+((45125*($B178/44)))),0)</f>
        <v>46115</v>
      </c>
      <c r="M178" s="9">
        <f>ROUNDDOWN((('ASIG POR TRAMO'!M177*20%)+((45125*($B178/44)))),0)</f>
        <v>48615</v>
      </c>
      <c r="N178" s="9">
        <f>ROUNDDOWN((('ASIG POR TRAMO'!N177*20%)+((45125*($B178/44)))),0)</f>
        <v>51114</v>
      </c>
      <c r="O178" s="9">
        <f>ROUNDDOWN((('ASIG POR TRAMO'!O177*20%)+((45125*($B178/44)))),0)</f>
        <v>53614</v>
      </c>
      <c r="P178" s="9">
        <f>ROUNDDOWN((('ASIG POR TRAMO'!P177*20%)+((45125*($B178/44)))),0)</f>
        <v>56113</v>
      </c>
      <c r="Q178" s="9">
        <f>ROUNDDOWN((('ASIG POR TRAMO'!Q177*20%)+((45125*($B178/44)))),0)</f>
        <v>58612</v>
      </c>
      <c r="R178" s="9">
        <f>ROUNDDOWN((('ASIG POR TRAMO'!R177*20%)+((45125*($B178/44)))),0)</f>
        <v>61112</v>
      </c>
    </row>
    <row r="179" spans="1:18" ht="18" customHeight="1" thickBot="1" x14ac:dyDescent="0.3">
      <c r="A179" s="11" t="s">
        <v>8</v>
      </c>
      <c r="B179" s="13">
        <v>24</v>
      </c>
      <c r="C179" s="14">
        <f>'RMN-BRP'!E26</f>
        <v>341841.6</v>
      </c>
      <c r="D179" s="9">
        <f>ROUNDDOWN((('ASIG POR TRAMO'!D178*20%)+((45125*($B179/44)))),0)</f>
        <v>27255</v>
      </c>
      <c r="E179" s="9">
        <f>ROUNDDOWN((('ASIG POR TRAMO'!E178*20%)+((45125*($B179/44)))),0)</f>
        <v>29863</v>
      </c>
      <c r="F179" s="9">
        <f>ROUNDDOWN((('ASIG POR TRAMO'!F178*20%)+((45125*($B179/44)))),0)</f>
        <v>32471</v>
      </c>
      <c r="G179" s="9">
        <f>ROUNDDOWN((('ASIG POR TRAMO'!G178*20%)+((45125*($B179/44)))),0)</f>
        <v>35080</v>
      </c>
      <c r="H179" s="9">
        <f>ROUNDDOWN((('ASIG POR TRAMO'!H178*20%)+((45125*($B179/44)))),0)</f>
        <v>37688</v>
      </c>
      <c r="I179" s="9">
        <f>ROUNDDOWN((('ASIG POR TRAMO'!I178*20%)+((45125*($B179/44)))),0)</f>
        <v>40296</v>
      </c>
      <c r="J179" s="9">
        <f>ROUNDDOWN((('ASIG POR TRAMO'!J178*20%)+((45125*($B179/44)))),0)</f>
        <v>42904</v>
      </c>
      <c r="K179" s="9">
        <f>ROUNDDOWN((('ASIG POR TRAMO'!K178*20%)+((45125*($B179/44)))),0)</f>
        <v>45512</v>
      </c>
      <c r="L179" s="9">
        <f>ROUNDDOWN((('ASIG POR TRAMO'!L178*20%)+((45125*($B179/44)))),0)</f>
        <v>48120</v>
      </c>
      <c r="M179" s="9">
        <f>ROUNDDOWN((('ASIG POR TRAMO'!M178*20%)+((45125*($B179/44)))),0)</f>
        <v>50728</v>
      </c>
      <c r="N179" s="9">
        <f>ROUNDDOWN((('ASIG POR TRAMO'!N178*20%)+((45125*($B179/44)))),0)</f>
        <v>53336</v>
      </c>
      <c r="O179" s="9">
        <f>ROUNDDOWN((('ASIG POR TRAMO'!O178*20%)+((45125*($B179/44)))),0)</f>
        <v>55945</v>
      </c>
      <c r="P179" s="9">
        <f>ROUNDDOWN((('ASIG POR TRAMO'!P178*20%)+((45125*($B179/44)))),0)</f>
        <v>58553</v>
      </c>
      <c r="Q179" s="9">
        <f>ROUNDDOWN((('ASIG POR TRAMO'!Q178*20%)+((45125*($B179/44)))),0)</f>
        <v>61161</v>
      </c>
      <c r="R179" s="9">
        <f>ROUNDDOWN((('ASIG POR TRAMO'!R178*20%)+((45125*($B179/44)))),0)</f>
        <v>63769</v>
      </c>
    </row>
    <row r="180" spans="1:18" ht="18" customHeight="1" thickBot="1" x14ac:dyDescent="0.3">
      <c r="A180" s="11" t="s">
        <v>8</v>
      </c>
      <c r="B180" s="13">
        <v>25</v>
      </c>
      <c r="C180" s="14">
        <f>'RMN-BRP'!E27</f>
        <v>356085</v>
      </c>
      <c r="D180" s="9">
        <f>ROUNDDOWN((('ASIG POR TRAMO'!D179*20%)+((45125*($B180/44)))),0)</f>
        <v>28391</v>
      </c>
      <c r="E180" s="9">
        <f>ROUNDDOWN((('ASIG POR TRAMO'!E179*20%)+((45125*($B180/44)))),0)</f>
        <v>31108</v>
      </c>
      <c r="F180" s="9">
        <f>ROUNDDOWN((('ASIG POR TRAMO'!F179*20%)+((45125*($B180/44)))),0)</f>
        <v>33824</v>
      </c>
      <c r="G180" s="9">
        <f>ROUNDDOWN((('ASIG POR TRAMO'!G179*20%)+((45125*($B180/44)))),0)</f>
        <v>36541</v>
      </c>
      <c r="H180" s="9">
        <f>ROUNDDOWN((('ASIG POR TRAMO'!H179*20%)+((45125*($B180/44)))),0)</f>
        <v>39258</v>
      </c>
      <c r="I180" s="9">
        <f>ROUNDDOWN((('ASIG POR TRAMO'!I179*20%)+((45125*($B180/44)))),0)</f>
        <v>41975</v>
      </c>
      <c r="J180" s="9">
        <f>ROUNDDOWN((('ASIG POR TRAMO'!J179*20%)+((45125*($B180/44)))),0)</f>
        <v>44692</v>
      </c>
      <c r="K180" s="9">
        <f>ROUNDDOWN((('ASIG POR TRAMO'!K179*20%)+((45125*($B180/44)))),0)</f>
        <v>47409</v>
      </c>
      <c r="L180" s="9">
        <f>ROUNDDOWN((('ASIG POR TRAMO'!L179*20%)+((45125*($B180/44)))),0)</f>
        <v>50125</v>
      </c>
      <c r="M180" s="9">
        <f>ROUNDDOWN((('ASIG POR TRAMO'!M179*20%)+((45125*($B180/44)))),0)</f>
        <v>52842</v>
      </c>
      <c r="N180" s="9">
        <f>ROUNDDOWN((('ASIG POR TRAMO'!N179*20%)+((45125*($B180/44)))),0)</f>
        <v>55559</v>
      </c>
      <c r="O180" s="9">
        <f>ROUNDDOWN((('ASIG POR TRAMO'!O179*20%)+((45125*($B180/44)))),0)</f>
        <v>58276</v>
      </c>
      <c r="P180" s="9">
        <f>ROUNDDOWN((('ASIG POR TRAMO'!P179*20%)+((45125*($B180/44)))),0)</f>
        <v>60993</v>
      </c>
      <c r="Q180" s="9">
        <f>ROUNDDOWN((('ASIG POR TRAMO'!Q179*20%)+((45125*($B180/44)))),0)</f>
        <v>63709</v>
      </c>
      <c r="R180" s="9">
        <f>ROUNDDOWN((('ASIG POR TRAMO'!R179*20%)+((45125*($B180/44)))),0)</f>
        <v>66426</v>
      </c>
    </row>
    <row r="181" spans="1:18" ht="18" customHeight="1" thickBot="1" x14ac:dyDescent="0.3">
      <c r="A181" s="11" t="s">
        <v>8</v>
      </c>
      <c r="B181" s="13">
        <v>26</v>
      </c>
      <c r="C181" s="14">
        <f>'RMN-BRP'!E28</f>
        <v>370328.39999999997</v>
      </c>
      <c r="D181" s="9">
        <f>ROUNDDOWN((('ASIG POR TRAMO'!D180*20%)+((45125*($B181/44)))),0)</f>
        <v>29527</v>
      </c>
      <c r="E181" s="9">
        <f>ROUNDDOWN((('ASIG POR TRAMO'!E180*20%)+((45125*($B181/44)))),0)</f>
        <v>32352</v>
      </c>
      <c r="F181" s="9">
        <f>ROUNDDOWN((('ASIG POR TRAMO'!F180*20%)+((45125*($B181/44)))),0)</f>
        <v>35177</v>
      </c>
      <c r="G181" s="9">
        <f>ROUNDDOWN((('ASIG POR TRAMO'!G180*20%)+((45125*($B181/44)))),0)</f>
        <v>38003</v>
      </c>
      <c r="H181" s="9">
        <f>ROUNDDOWN((('ASIG POR TRAMO'!H180*20%)+((45125*($B181/44)))),0)</f>
        <v>40828</v>
      </c>
      <c r="I181" s="9">
        <f>ROUNDDOWN((('ASIG POR TRAMO'!I180*20%)+((45125*($B181/44)))),0)</f>
        <v>43654</v>
      </c>
      <c r="J181" s="9">
        <f>ROUNDDOWN((('ASIG POR TRAMO'!J180*20%)+((45125*($B181/44)))),0)</f>
        <v>46479</v>
      </c>
      <c r="K181" s="9">
        <f>ROUNDDOWN((('ASIG POR TRAMO'!K180*20%)+((45125*($B181/44)))),0)</f>
        <v>49305</v>
      </c>
      <c r="L181" s="9">
        <f>ROUNDDOWN((('ASIG POR TRAMO'!L180*20%)+((45125*($B181/44)))),0)</f>
        <v>52130</v>
      </c>
      <c r="M181" s="9">
        <f>ROUNDDOWN((('ASIG POR TRAMO'!M180*20%)+((45125*($B181/44)))),0)</f>
        <v>54956</v>
      </c>
      <c r="N181" s="9">
        <f>ROUNDDOWN((('ASIG POR TRAMO'!N180*20%)+((45125*($B181/44)))),0)</f>
        <v>57781</v>
      </c>
      <c r="O181" s="9">
        <f>ROUNDDOWN((('ASIG POR TRAMO'!O180*20%)+((45125*($B181/44)))),0)</f>
        <v>60607</v>
      </c>
      <c r="P181" s="9">
        <f>ROUNDDOWN((('ASIG POR TRAMO'!P180*20%)+((45125*($B181/44)))),0)</f>
        <v>63432</v>
      </c>
      <c r="Q181" s="9">
        <f>ROUNDDOWN((('ASIG POR TRAMO'!Q180*20%)+((45125*($B181/44)))),0)</f>
        <v>66258</v>
      </c>
      <c r="R181" s="9">
        <f>ROUNDDOWN((('ASIG POR TRAMO'!R180*20%)+((45125*($B181/44)))),0)</f>
        <v>69083</v>
      </c>
    </row>
    <row r="182" spans="1:18" ht="18" customHeight="1" thickBot="1" x14ac:dyDescent="0.3">
      <c r="A182" s="11" t="s">
        <v>8</v>
      </c>
      <c r="B182" s="13">
        <v>27</v>
      </c>
      <c r="C182" s="14">
        <f>'RMN-BRP'!E29</f>
        <v>384571.8</v>
      </c>
      <c r="D182" s="9">
        <f>ROUNDDOWN((('ASIG POR TRAMO'!D181*20%)+((45125*($B182/44)))),0)</f>
        <v>30662</v>
      </c>
      <c r="E182" s="9">
        <f>ROUNDDOWN((('ASIG POR TRAMO'!E181*20%)+((45125*($B182/44)))),0)</f>
        <v>33596</v>
      </c>
      <c r="F182" s="9">
        <f>ROUNDDOWN((('ASIG POR TRAMO'!F181*20%)+((45125*($B182/44)))),0)</f>
        <v>36531</v>
      </c>
      <c r="G182" s="9">
        <f>ROUNDDOWN((('ASIG POR TRAMO'!G181*20%)+((45125*($B182/44)))),0)</f>
        <v>39465</v>
      </c>
      <c r="H182" s="9">
        <f>ROUNDDOWN((('ASIG POR TRAMO'!H181*20%)+((45125*($B182/44)))),0)</f>
        <v>42399</v>
      </c>
      <c r="I182" s="9">
        <f>ROUNDDOWN((('ASIG POR TRAMO'!I181*20%)+((45125*($B182/44)))),0)</f>
        <v>45333</v>
      </c>
      <c r="J182" s="9">
        <f>ROUNDDOWN((('ASIG POR TRAMO'!J181*20%)+((45125*($B182/44)))),0)</f>
        <v>48267</v>
      </c>
      <c r="K182" s="9">
        <f>ROUNDDOWN((('ASIG POR TRAMO'!K181*20%)+((45125*($B182/44)))),0)</f>
        <v>51201</v>
      </c>
      <c r="L182" s="9">
        <f>ROUNDDOWN((('ASIG POR TRAMO'!L181*20%)+((45125*($B182/44)))),0)</f>
        <v>54135</v>
      </c>
      <c r="M182" s="9">
        <f>ROUNDDOWN((('ASIG POR TRAMO'!M181*20%)+((45125*($B182/44)))),0)</f>
        <v>57069</v>
      </c>
      <c r="N182" s="9">
        <f>ROUNDDOWN((('ASIG POR TRAMO'!N181*20%)+((45125*($B182/44)))),0)</f>
        <v>60003</v>
      </c>
      <c r="O182" s="9">
        <f>ROUNDDOWN((('ASIG POR TRAMO'!O181*20%)+((45125*($B182/44)))),0)</f>
        <v>62938</v>
      </c>
      <c r="P182" s="9">
        <f>ROUNDDOWN((('ASIG POR TRAMO'!P181*20%)+((45125*($B182/44)))),0)</f>
        <v>65872</v>
      </c>
      <c r="Q182" s="9">
        <f>ROUNDDOWN((('ASIG POR TRAMO'!Q181*20%)+((45125*($B182/44)))),0)</f>
        <v>68806</v>
      </c>
      <c r="R182" s="9">
        <f>ROUNDDOWN((('ASIG POR TRAMO'!R181*20%)+((45125*($B182/44)))),0)</f>
        <v>71740</v>
      </c>
    </row>
    <row r="183" spans="1:18" ht="18" customHeight="1" thickBot="1" x14ac:dyDescent="0.3">
      <c r="A183" s="11" t="s">
        <v>8</v>
      </c>
      <c r="B183" s="13">
        <v>28</v>
      </c>
      <c r="C183" s="14">
        <f>'RMN-BRP'!E30</f>
        <v>398815.2</v>
      </c>
      <c r="D183" s="9">
        <f>ROUNDDOWN((('ASIG POR TRAMO'!D182*20%)+((45125*($B183/44)))),0)</f>
        <v>31798</v>
      </c>
      <c r="E183" s="9">
        <f>ROUNDDOWN((('ASIG POR TRAMO'!E182*20%)+((45125*($B183/44)))),0)</f>
        <v>34841</v>
      </c>
      <c r="F183" s="9">
        <f>ROUNDDOWN((('ASIG POR TRAMO'!F182*20%)+((45125*($B183/44)))),0)</f>
        <v>37884</v>
      </c>
      <c r="G183" s="9">
        <f>ROUNDDOWN((('ASIG POR TRAMO'!G182*20%)+((45125*($B183/44)))),0)</f>
        <v>40926</v>
      </c>
      <c r="H183" s="9">
        <f>ROUNDDOWN((('ASIG POR TRAMO'!H182*20%)+((45125*($B183/44)))),0)</f>
        <v>43969</v>
      </c>
      <c r="I183" s="9">
        <f>ROUNDDOWN((('ASIG POR TRAMO'!I182*20%)+((45125*($B183/44)))),0)</f>
        <v>47012</v>
      </c>
      <c r="J183" s="9">
        <f>ROUNDDOWN((('ASIG POR TRAMO'!J182*20%)+((45125*($B183/44)))),0)</f>
        <v>50055</v>
      </c>
      <c r="K183" s="9">
        <f>ROUNDDOWN((('ASIG POR TRAMO'!K182*20%)+((45125*($B183/44)))),0)</f>
        <v>53097</v>
      </c>
      <c r="L183" s="9">
        <f>ROUNDDOWN((('ASIG POR TRAMO'!L182*20%)+((45125*($B183/44)))),0)</f>
        <v>56140</v>
      </c>
      <c r="M183" s="9">
        <f>ROUNDDOWN((('ASIG POR TRAMO'!M182*20%)+((45125*($B183/44)))),0)</f>
        <v>59183</v>
      </c>
      <c r="N183" s="9">
        <f>ROUNDDOWN((('ASIG POR TRAMO'!N182*20%)+((45125*($B183/44)))),0)</f>
        <v>62226</v>
      </c>
      <c r="O183" s="9">
        <f>ROUNDDOWN((('ASIG POR TRAMO'!O182*20%)+((45125*($B183/44)))),0)</f>
        <v>65269</v>
      </c>
      <c r="P183" s="9">
        <f>ROUNDDOWN((('ASIG POR TRAMO'!P182*20%)+((45125*($B183/44)))),0)</f>
        <v>68312</v>
      </c>
      <c r="Q183" s="9">
        <f>ROUNDDOWN((('ASIG POR TRAMO'!Q182*20%)+((45125*($B183/44)))),0)</f>
        <v>71354</v>
      </c>
      <c r="R183" s="9">
        <f>ROUNDDOWN((('ASIG POR TRAMO'!R182*20%)+((45125*($B183/44)))),0)</f>
        <v>74397</v>
      </c>
    </row>
    <row r="184" spans="1:18" ht="18" customHeight="1" thickBot="1" x14ac:dyDescent="0.3">
      <c r="A184" s="11" t="s">
        <v>8</v>
      </c>
      <c r="B184" s="13">
        <v>29</v>
      </c>
      <c r="C184" s="14">
        <f>'RMN-BRP'!E31</f>
        <v>413058.6</v>
      </c>
      <c r="D184" s="9">
        <f>ROUNDDOWN((('ASIG POR TRAMO'!D183*20%)+((45125*($B184/44)))),0)</f>
        <v>32934</v>
      </c>
      <c r="E184" s="9">
        <f>ROUNDDOWN((('ASIG POR TRAMO'!E183*20%)+((45125*($B184/44)))),0)</f>
        <v>36085</v>
      </c>
      <c r="F184" s="9">
        <f>ROUNDDOWN((('ASIG POR TRAMO'!F183*20%)+((45125*($B184/44)))),0)</f>
        <v>39237</v>
      </c>
      <c r="G184" s="9">
        <f>ROUNDDOWN((('ASIG POR TRAMO'!G183*20%)+((45125*($B184/44)))),0)</f>
        <v>42388</v>
      </c>
      <c r="H184" s="9">
        <f>ROUNDDOWN((('ASIG POR TRAMO'!H183*20%)+((45125*($B184/44)))),0)</f>
        <v>45539</v>
      </c>
      <c r="I184" s="9">
        <f>ROUNDDOWN((('ASIG POR TRAMO'!I183*20%)+((45125*($B184/44)))),0)</f>
        <v>48691</v>
      </c>
      <c r="J184" s="9">
        <f>ROUNDDOWN((('ASIG POR TRAMO'!J183*20%)+((45125*($B184/44)))),0)</f>
        <v>51842</v>
      </c>
      <c r="K184" s="9">
        <f>ROUNDDOWN((('ASIG POR TRAMO'!K183*20%)+((45125*($B184/44)))),0)</f>
        <v>54994</v>
      </c>
      <c r="L184" s="9">
        <f>ROUNDDOWN((('ASIG POR TRAMO'!L183*20%)+((45125*($B184/44)))),0)</f>
        <v>58145</v>
      </c>
      <c r="M184" s="9">
        <f>ROUNDDOWN((('ASIG POR TRAMO'!M183*20%)+((45125*($B184/44)))),0)</f>
        <v>61297</v>
      </c>
      <c r="N184" s="9">
        <f>ROUNDDOWN((('ASIG POR TRAMO'!N183*20%)+((45125*($B184/44)))),0)</f>
        <v>64448</v>
      </c>
      <c r="O184" s="9">
        <f>ROUNDDOWN((('ASIG POR TRAMO'!O183*20%)+((45125*($B184/44)))),0)</f>
        <v>67600</v>
      </c>
      <c r="P184" s="9">
        <f>ROUNDDOWN((('ASIG POR TRAMO'!P183*20%)+((45125*($B184/44)))),0)</f>
        <v>70751</v>
      </c>
      <c r="Q184" s="9">
        <f>ROUNDDOWN((('ASIG POR TRAMO'!Q183*20%)+((45125*($B184/44)))),0)</f>
        <v>73903</v>
      </c>
      <c r="R184" s="9">
        <f>ROUNDDOWN((('ASIG POR TRAMO'!R183*20%)+((45125*($B184/44)))),0)</f>
        <v>77054</v>
      </c>
    </row>
    <row r="185" spans="1:18" ht="18" customHeight="1" thickBot="1" x14ac:dyDescent="0.3">
      <c r="A185" s="11" t="s">
        <v>8</v>
      </c>
      <c r="B185" s="13">
        <v>30</v>
      </c>
      <c r="C185" s="14">
        <f>'RMN-BRP'!E32</f>
        <v>427302</v>
      </c>
      <c r="D185" s="9">
        <f>ROUNDDOWN((('ASIG POR TRAMO'!D184*20%)+((45125*($B185/44)))),0)</f>
        <v>34069</v>
      </c>
      <c r="E185" s="9">
        <f>ROUNDDOWN((('ASIG POR TRAMO'!E184*20%)+((45125*($B185/44)))),0)</f>
        <v>37329</v>
      </c>
      <c r="F185" s="9">
        <f>ROUNDDOWN((('ASIG POR TRAMO'!F184*20%)+((45125*($B185/44)))),0)</f>
        <v>40590</v>
      </c>
      <c r="G185" s="9">
        <f>ROUNDDOWN((('ASIG POR TRAMO'!G184*20%)+((45125*($B185/44)))),0)</f>
        <v>43850</v>
      </c>
      <c r="H185" s="9">
        <f>ROUNDDOWN((('ASIG POR TRAMO'!H184*20%)+((45125*($B185/44)))),0)</f>
        <v>47110</v>
      </c>
      <c r="I185" s="9">
        <f>ROUNDDOWN((('ASIG POR TRAMO'!I184*20%)+((45125*($B185/44)))),0)</f>
        <v>50370</v>
      </c>
      <c r="J185" s="9">
        <f>ROUNDDOWN((('ASIG POR TRAMO'!J184*20%)+((45125*($B185/44)))),0)</f>
        <v>53630</v>
      </c>
      <c r="K185" s="9">
        <f>ROUNDDOWN((('ASIG POR TRAMO'!K184*20%)+((45125*($B185/44)))),0)</f>
        <v>56890</v>
      </c>
      <c r="L185" s="9">
        <f>ROUNDDOWN((('ASIG POR TRAMO'!L184*20%)+((45125*($B185/44)))),0)</f>
        <v>60151</v>
      </c>
      <c r="M185" s="9">
        <f>ROUNDDOWN((('ASIG POR TRAMO'!M184*20%)+((45125*($B185/44)))),0)</f>
        <v>63411</v>
      </c>
      <c r="N185" s="9">
        <f>ROUNDDOWN((('ASIG POR TRAMO'!N184*20%)+((45125*($B185/44)))),0)</f>
        <v>66671</v>
      </c>
      <c r="O185" s="9">
        <f>ROUNDDOWN((('ASIG POR TRAMO'!O184*20%)+((45125*($B185/44)))),0)</f>
        <v>69931</v>
      </c>
      <c r="P185" s="9">
        <f>ROUNDDOWN((('ASIG POR TRAMO'!P184*20%)+((45125*($B185/44)))),0)</f>
        <v>73191</v>
      </c>
      <c r="Q185" s="9">
        <f>ROUNDDOWN((('ASIG POR TRAMO'!Q184*20%)+((45125*($B185/44)))),0)</f>
        <v>76451</v>
      </c>
      <c r="R185" s="9">
        <f>ROUNDDOWN((('ASIG POR TRAMO'!R184*20%)+((45125*($B185/44)))),0)</f>
        <v>79711</v>
      </c>
    </row>
    <row r="186" spans="1:18" ht="18" customHeight="1" thickBot="1" x14ac:dyDescent="0.3">
      <c r="A186" s="11" t="s">
        <v>8</v>
      </c>
      <c r="B186" s="13">
        <v>31</v>
      </c>
      <c r="C186" s="14">
        <f>'RMN-BRP'!E33</f>
        <v>441545.39999999997</v>
      </c>
      <c r="D186" s="9">
        <f>ROUNDDOWN((('ASIG POR TRAMO'!D185*20%)+((45125*($B186/44)))),0)</f>
        <v>35205</v>
      </c>
      <c r="E186" s="9">
        <f>ROUNDDOWN((('ASIG POR TRAMO'!E185*20%)+((45125*($B186/44)))),0)</f>
        <v>38574</v>
      </c>
      <c r="F186" s="9">
        <f>ROUNDDOWN((('ASIG POR TRAMO'!F185*20%)+((45125*($B186/44)))),0)</f>
        <v>41943</v>
      </c>
      <c r="G186" s="9">
        <f>ROUNDDOWN((('ASIG POR TRAMO'!G185*20%)+((45125*($B186/44)))),0)</f>
        <v>45311</v>
      </c>
      <c r="H186" s="9">
        <f>ROUNDDOWN((('ASIG POR TRAMO'!H185*20%)+((45125*($B186/44)))),0)</f>
        <v>48680</v>
      </c>
      <c r="I186" s="9">
        <f>ROUNDDOWN((('ASIG POR TRAMO'!I185*20%)+((45125*($B186/44)))),0)</f>
        <v>52049</v>
      </c>
      <c r="J186" s="9">
        <f>ROUNDDOWN((('ASIG POR TRAMO'!J185*20%)+((45125*($B186/44)))),0)</f>
        <v>55418</v>
      </c>
      <c r="K186" s="9">
        <f>ROUNDDOWN((('ASIG POR TRAMO'!K185*20%)+((45125*($B186/44)))),0)</f>
        <v>58787</v>
      </c>
      <c r="L186" s="9">
        <f>ROUNDDOWN((('ASIG POR TRAMO'!L185*20%)+((45125*($B186/44)))),0)</f>
        <v>62155</v>
      </c>
      <c r="M186" s="9">
        <f>ROUNDDOWN((('ASIG POR TRAMO'!M185*20%)+((45125*($B186/44)))),0)</f>
        <v>65524</v>
      </c>
      <c r="N186" s="9">
        <f>ROUNDDOWN((('ASIG POR TRAMO'!N185*20%)+((45125*($B186/44)))),0)</f>
        <v>68893</v>
      </c>
      <c r="O186" s="9">
        <f>ROUNDDOWN((('ASIG POR TRAMO'!O185*20%)+((45125*($B186/44)))),0)</f>
        <v>72262</v>
      </c>
      <c r="P186" s="9">
        <f>ROUNDDOWN((('ASIG POR TRAMO'!P185*20%)+((45125*($B186/44)))),0)</f>
        <v>75631</v>
      </c>
      <c r="Q186" s="9">
        <f>ROUNDDOWN((('ASIG POR TRAMO'!Q185*20%)+((45125*($B186/44)))),0)</f>
        <v>79000</v>
      </c>
      <c r="R186" s="9">
        <f>ROUNDDOWN((('ASIG POR TRAMO'!R185*20%)+((45125*($B186/44)))),0)</f>
        <v>82368</v>
      </c>
    </row>
    <row r="187" spans="1:18" ht="18" customHeight="1" thickBot="1" x14ac:dyDescent="0.3">
      <c r="A187" s="11" t="s">
        <v>8</v>
      </c>
      <c r="B187" s="13">
        <v>32</v>
      </c>
      <c r="C187" s="14">
        <f>'RMN-BRP'!E34</f>
        <v>455788.79999999999</v>
      </c>
      <c r="D187" s="9">
        <f>ROUNDDOWN((('ASIG POR TRAMO'!D186*20%)+((45125*($B187/44)))),0)</f>
        <v>36340</v>
      </c>
      <c r="E187" s="9">
        <f>ROUNDDOWN((('ASIG POR TRAMO'!E186*20%)+((45125*($B187/44)))),0)</f>
        <v>39818</v>
      </c>
      <c r="F187" s="9">
        <f>ROUNDDOWN((('ASIG POR TRAMO'!F186*20%)+((45125*($B187/44)))),0)</f>
        <v>43296</v>
      </c>
      <c r="G187" s="9">
        <f>ROUNDDOWN((('ASIG POR TRAMO'!G186*20%)+((45125*($B187/44)))),0)</f>
        <v>46773</v>
      </c>
      <c r="H187" s="9">
        <f>ROUNDDOWN((('ASIG POR TRAMO'!H186*20%)+((45125*($B187/44)))),0)</f>
        <v>50250</v>
      </c>
      <c r="I187" s="9">
        <f>ROUNDDOWN((('ASIG POR TRAMO'!I186*20%)+((45125*($B187/44)))),0)</f>
        <v>53728</v>
      </c>
      <c r="J187" s="9">
        <f>ROUNDDOWN((('ASIG POR TRAMO'!J186*20%)+((45125*($B187/44)))),0)</f>
        <v>57205</v>
      </c>
      <c r="K187" s="9">
        <f>ROUNDDOWN((('ASIG POR TRAMO'!K186*20%)+((45125*($B187/44)))),0)</f>
        <v>60683</v>
      </c>
      <c r="L187" s="9">
        <f>ROUNDDOWN((('ASIG POR TRAMO'!L186*20%)+((45125*($B187/44)))),0)</f>
        <v>64160</v>
      </c>
      <c r="M187" s="9">
        <f>ROUNDDOWN((('ASIG POR TRAMO'!M186*20%)+((45125*($B187/44)))),0)</f>
        <v>67638</v>
      </c>
      <c r="N187" s="9">
        <f>ROUNDDOWN((('ASIG POR TRAMO'!N186*20%)+((45125*($B187/44)))),0)</f>
        <v>71115</v>
      </c>
      <c r="O187" s="9">
        <f>ROUNDDOWN((('ASIG POR TRAMO'!O186*20%)+((45125*($B187/44)))),0)</f>
        <v>74593</v>
      </c>
      <c r="P187" s="9">
        <f>ROUNDDOWN((('ASIG POR TRAMO'!P186*20%)+((45125*($B187/44)))),0)</f>
        <v>78070</v>
      </c>
      <c r="Q187" s="9">
        <f>ROUNDDOWN((('ASIG POR TRAMO'!Q186*20%)+((45125*($B187/44)))),0)</f>
        <v>81548</v>
      </c>
      <c r="R187" s="9">
        <f>ROUNDDOWN((('ASIG POR TRAMO'!R186*20%)+((45125*($B187/44)))),0)</f>
        <v>85025</v>
      </c>
    </row>
    <row r="188" spans="1:18" ht="18" customHeight="1" thickBot="1" x14ac:dyDescent="0.3">
      <c r="A188" s="11" t="s">
        <v>8</v>
      </c>
      <c r="B188" s="13">
        <v>33</v>
      </c>
      <c r="C188" s="14">
        <f>'RMN-BRP'!E35</f>
        <v>470032.2</v>
      </c>
      <c r="D188" s="9">
        <f>ROUNDDOWN((('ASIG POR TRAMO'!D187*20%)+((45125*($B188/44)))),0)</f>
        <v>37476</v>
      </c>
      <c r="E188" s="9">
        <f>ROUNDDOWN((('ASIG POR TRAMO'!E187*20%)+((45125*($B188/44)))),0)</f>
        <v>41062</v>
      </c>
      <c r="F188" s="9">
        <f>ROUNDDOWN((('ASIG POR TRAMO'!F187*20%)+((45125*($B188/44)))),0)</f>
        <v>44649</v>
      </c>
      <c r="G188" s="9">
        <f>ROUNDDOWN((('ASIG POR TRAMO'!G187*20%)+((45125*($B188/44)))),0)</f>
        <v>48235</v>
      </c>
      <c r="H188" s="9">
        <f>ROUNDDOWN((('ASIG POR TRAMO'!H187*20%)+((45125*($B188/44)))),0)</f>
        <v>51821</v>
      </c>
      <c r="I188" s="9">
        <f>ROUNDDOWN((('ASIG POR TRAMO'!I187*20%)+((45125*($B188/44)))),0)</f>
        <v>55407</v>
      </c>
      <c r="J188" s="9">
        <f>ROUNDDOWN((('ASIG POR TRAMO'!J187*20%)+((45125*($B188/44)))),0)</f>
        <v>58993</v>
      </c>
      <c r="K188" s="9">
        <f>ROUNDDOWN((('ASIG POR TRAMO'!K187*20%)+((45125*($B188/44)))),0)</f>
        <v>62579</v>
      </c>
      <c r="L188" s="9">
        <f>ROUNDDOWN((('ASIG POR TRAMO'!L187*20%)+((45125*($B188/44)))),0)</f>
        <v>66165</v>
      </c>
      <c r="M188" s="9">
        <f>ROUNDDOWN((('ASIG POR TRAMO'!M187*20%)+((45125*($B188/44)))),0)</f>
        <v>69752</v>
      </c>
      <c r="N188" s="9">
        <f>ROUNDDOWN((('ASIG POR TRAMO'!N187*20%)+((45125*($B188/44)))),0)</f>
        <v>73338</v>
      </c>
      <c r="O188" s="9">
        <f>ROUNDDOWN((('ASIG POR TRAMO'!O187*20%)+((45125*($B188/44)))),0)</f>
        <v>76924</v>
      </c>
      <c r="P188" s="9">
        <f>ROUNDDOWN((('ASIG POR TRAMO'!P187*20%)+((45125*($B188/44)))),0)</f>
        <v>80510</v>
      </c>
      <c r="Q188" s="9">
        <f>ROUNDDOWN((('ASIG POR TRAMO'!Q187*20%)+((45125*($B188/44)))),0)</f>
        <v>84096</v>
      </c>
      <c r="R188" s="9">
        <f>ROUNDDOWN((('ASIG POR TRAMO'!R187*20%)+((45125*($B188/44)))),0)</f>
        <v>87682</v>
      </c>
    </row>
    <row r="189" spans="1:18" ht="18" customHeight="1" thickBot="1" x14ac:dyDescent="0.3">
      <c r="A189" s="11" t="s">
        <v>8</v>
      </c>
      <c r="B189" s="13">
        <v>34</v>
      </c>
      <c r="C189" s="14">
        <f>'RMN-BRP'!E36</f>
        <v>484275.6</v>
      </c>
      <c r="D189" s="9">
        <f>ROUNDDOWN((('ASIG POR TRAMO'!D188*20%)+((45125*($B189/44)))),0)</f>
        <v>38612</v>
      </c>
      <c r="E189" s="9">
        <f>ROUNDDOWN((('ASIG POR TRAMO'!E188*20%)+((45125*($B189/44)))),0)</f>
        <v>42307</v>
      </c>
      <c r="F189" s="9">
        <f>ROUNDDOWN((('ASIG POR TRAMO'!F188*20%)+((45125*($B189/44)))),0)</f>
        <v>46002</v>
      </c>
      <c r="G189" s="9">
        <f>ROUNDDOWN((('ASIG POR TRAMO'!G188*20%)+((45125*($B189/44)))),0)</f>
        <v>49696</v>
      </c>
      <c r="H189" s="9">
        <f>ROUNDDOWN((('ASIG POR TRAMO'!H188*20%)+((45125*($B189/44)))),0)</f>
        <v>53391</v>
      </c>
      <c r="I189" s="9">
        <f>ROUNDDOWN((('ASIG POR TRAMO'!I188*20%)+((45125*($B189/44)))),0)</f>
        <v>57086</v>
      </c>
      <c r="J189" s="9">
        <f>ROUNDDOWN((('ASIG POR TRAMO'!J188*20%)+((45125*($B189/44)))),0)</f>
        <v>60781</v>
      </c>
      <c r="K189" s="9">
        <f>ROUNDDOWN((('ASIG POR TRAMO'!K188*20%)+((45125*($B189/44)))),0)</f>
        <v>64476</v>
      </c>
      <c r="L189" s="9">
        <f>ROUNDDOWN((('ASIG POR TRAMO'!L188*20%)+((45125*($B189/44)))),0)</f>
        <v>68171</v>
      </c>
      <c r="M189" s="9">
        <f>ROUNDDOWN((('ASIG POR TRAMO'!M188*20%)+((45125*($B189/44)))),0)</f>
        <v>71865</v>
      </c>
      <c r="N189" s="9">
        <f>ROUNDDOWN((('ASIG POR TRAMO'!N188*20%)+((45125*($B189/44)))),0)</f>
        <v>75560</v>
      </c>
      <c r="O189" s="9">
        <f>ROUNDDOWN((('ASIG POR TRAMO'!O188*20%)+((45125*($B189/44)))),0)</f>
        <v>79255</v>
      </c>
      <c r="P189" s="9">
        <f>ROUNDDOWN((('ASIG POR TRAMO'!P188*20%)+((45125*($B189/44)))),0)</f>
        <v>82950</v>
      </c>
      <c r="Q189" s="9">
        <f>ROUNDDOWN((('ASIG POR TRAMO'!Q188*20%)+((45125*($B189/44)))),0)</f>
        <v>86645</v>
      </c>
      <c r="R189" s="9">
        <f>ROUNDDOWN((('ASIG POR TRAMO'!R188*20%)+((45125*($B189/44)))),0)</f>
        <v>90339</v>
      </c>
    </row>
    <row r="190" spans="1:18" ht="18" customHeight="1" thickBot="1" x14ac:dyDescent="0.3">
      <c r="A190" s="11" t="s">
        <v>8</v>
      </c>
      <c r="B190" s="13">
        <v>35</v>
      </c>
      <c r="C190" s="14">
        <f>'RMN-BRP'!E37</f>
        <v>498519</v>
      </c>
      <c r="D190" s="9">
        <f>ROUNDDOWN((('ASIG POR TRAMO'!D189*20%)+((45125*($B190/44)))),0)</f>
        <v>39747</v>
      </c>
      <c r="E190" s="9">
        <f>ROUNDDOWN((('ASIG POR TRAMO'!E189*20%)+((45125*($B190/44)))),0)</f>
        <v>43551</v>
      </c>
      <c r="F190" s="9">
        <f>ROUNDDOWN((('ASIG POR TRAMO'!F189*20%)+((45125*($B190/44)))),0)</f>
        <v>47355</v>
      </c>
      <c r="G190" s="9">
        <f>ROUNDDOWN((('ASIG POR TRAMO'!G189*20%)+((45125*($B190/44)))),0)</f>
        <v>51158</v>
      </c>
      <c r="H190" s="9">
        <f>ROUNDDOWN((('ASIG POR TRAMO'!H189*20%)+((45125*($B190/44)))),0)</f>
        <v>54962</v>
      </c>
      <c r="I190" s="9">
        <f>ROUNDDOWN((('ASIG POR TRAMO'!I189*20%)+((45125*($B190/44)))),0)</f>
        <v>58765</v>
      </c>
      <c r="J190" s="9">
        <f>ROUNDDOWN((('ASIG POR TRAMO'!J189*20%)+((45125*($B190/44)))),0)</f>
        <v>62569</v>
      </c>
      <c r="K190" s="9">
        <f>ROUNDDOWN((('ASIG POR TRAMO'!K189*20%)+((45125*($B190/44)))),0)</f>
        <v>66372</v>
      </c>
      <c r="L190" s="9">
        <f>ROUNDDOWN((('ASIG POR TRAMO'!L189*20%)+((45125*($B190/44)))),0)</f>
        <v>70176</v>
      </c>
      <c r="M190" s="9">
        <f>ROUNDDOWN((('ASIG POR TRAMO'!M189*20%)+((45125*($B190/44)))),0)</f>
        <v>73979</v>
      </c>
      <c r="N190" s="9">
        <f>ROUNDDOWN((('ASIG POR TRAMO'!N189*20%)+((45125*($B190/44)))),0)</f>
        <v>77783</v>
      </c>
      <c r="O190" s="9">
        <f>ROUNDDOWN((('ASIG POR TRAMO'!O189*20%)+((45125*($B190/44)))),0)</f>
        <v>81586</v>
      </c>
      <c r="P190" s="9">
        <f>ROUNDDOWN((('ASIG POR TRAMO'!P189*20%)+((45125*($B190/44)))),0)</f>
        <v>85390</v>
      </c>
      <c r="Q190" s="9">
        <f>ROUNDDOWN((('ASIG POR TRAMO'!Q189*20%)+((45125*($B190/44)))),0)</f>
        <v>89193</v>
      </c>
      <c r="R190" s="9">
        <f>ROUNDDOWN((('ASIG POR TRAMO'!R189*20%)+((45125*($B190/44)))),0)</f>
        <v>92997</v>
      </c>
    </row>
    <row r="191" spans="1:18" ht="18" customHeight="1" thickBot="1" x14ac:dyDescent="0.3">
      <c r="A191" s="11" t="s">
        <v>8</v>
      </c>
      <c r="B191" s="13">
        <v>36</v>
      </c>
      <c r="C191" s="14">
        <f>'RMN-BRP'!E38</f>
        <v>512762.39999999997</v>
      </c>
      <c r="D191" s="9">
        <f>ROUNDDOWN((('ASIG POR TRAMO'!D190*20%)+((45125*($B191/44)))),0)</f>
        <v>40883</v>
      </c>
      <c r="E191" s="9">
        <f>ROUNDDOWN((('ASIG POR TRAMO'!E190*20%)+((45125*($B191/44)))),0)</f>
        <v>44795</v>
      </c>
      <c r="F191" s="9">
        <f>ROUNDDOWN((('ASIG POR TRAMO'!F190*20%)+((45125*($B191/44)))),0)</f>
        <v>48708</v>
      </c>
      <c r="G191" s="9">
        <f>ROUNDDOWN((('ASIG POR TRAMO'!G190*20%)+((45125*($B191/44)))),0)</f>
        <v>52620</v>
      </c>
      <c r="H191" s="9">
        <f>ROUNDDOWN((('ASIG POR TRAMO'!H190*20%)+((45125*($B191/44)))),0)</f>
        <v>56532</v>
      </c>
      <c r="I191" s="9">
        <f>ROUNDDOWN((('ASIG POR TRAMO'!I190*20%)+((45125*($B191/44)))),0)</f>
        <v>60444</v>
      </c>
      <c r="J191" s="9">
        <f>ROUNDDOWN((('ASIG POR TRAMO'!J190*20%)+((45125*($B191/44)))),0)</f>
        <v>64356</v>
      </c>
      <c r="K191" s="9">
        <f>ROUNDDOWN((('ASIG POR TRAMO'!K190*20%)+((45125*($B191/44)))),0)</f>
        <v>68269</v>
      </c>
      <c r="L191" s="9">
        <f>ROUNDDOWN((('ASIG POR TRAMO'!L190*20%)+((45125*($B191/44)))),0)</f>
        <v>72181</v>
      </c>
      <c r="M191" s="9">
        <f>ROUNDDOWN((('ASIG POR TRAMO'!M190*20%)+((45125*($B191/44)))),0)</f>
        <v>76093</v>
      </c>
      <c r="N191" s="9">
        <f>ROUNDDOWN((('ASIG POR TRAMO'!N190*20%)+((45125*($B191/44)))),0)</f>
        <v>80005</v>
      </c>
      <c r="O191" s="9">
        <f>ROUNDDOWN((('ASIG POR TRAMO'!O190*20%)+((45125*($B191/44)))),0)</f>
        <v>83917</v>
      </c>
      <c r="P191" s="9">
        <f>ROUNDDOWN((('ASIG POR TRAMO'!P190*20%)+((45125*($B191/44)))),0)</f>
        <v>87829</v>
      </c>
      <c r="Q191" s="9">
        <f>ROUNDDOWN((('ASIG POR TRAMO'!Q190*20%)+((45125*($B191/44)))),0)</f>
        <v>91742</v>
      </c>
      <c r="R191" s="9">
        <f>ROUNDDOWN((('ASIG POR TRAMO'!R190*20%)+((45125*($B191/44)))),0)</f>
        <v>95654</v>
      </c>
    </row>
    <row r="192" spans="1:18" ht="18" customHeight="1" thickBot="1" x14ac:dyDescent="0.3">
      <c r="A192" s="11" t="s">
        <v>8</v>
      </c>
      <c r="B192" s="13">
        <v>37</v>
      </c>
      <c r="C192" s="14">
        <f>'RMN-BRP'!E39</f>
        <v>527005.79999999993</v>
      </c>
      <c r="D192" s="9">
        <f>ROUNDDOWN((('ASIG POR TRAMO'!D191*20%)+((45125*($B192/44)))),0)</f>
        <v>42019</v>
      </c>
      <c r="E192" s="9">
        <f>ROUNDDOWN((('ASIG POR TRAMO'!E191*20%)+((45125*($B192/44)))),0)</f>
        <v>46040</v>
      </c>
      <c r="F192" s="9">
        <f>ROUNDDOWN((('ASIG POR TRAMO'!F191*20%)+((45125*($B192/44)))),0)</f>
        <v>50061</v>
      </c>
      <c r="G192" s="9">
        <f>ROUNDDOWN((('ASIG POR TRAMO'!G191*20%)+((45125*($B192/44)))),0)</f>
        <v>54081</v>
      </c>
      <c r="H192" s="9">
        <f>ROUNDDOWN((('ASIG POR TRAMO'!H191*20%)+((45125*($B192/44)))),0)</f>
        <v>58102</v>
      </c>
      <c r="I192" s="9">
        <f>ROUNDDOWN((('ASIG POR TRAMO'!I191*20%)+((45125*($B192/44)))),0)</f>
        <v>62123</v>
      </c>
      <c r="J192" s="9">
        <f>ROUNDDOWN((('ASIG POR TRAMO'!J191*20%)+((45125*($B192/44)))),0)</f>
        <v>66144</v>
      </c>
      <c r="K192" s="9">
        <f>ROUNDDOWN((('ASIG POR TRAMO'!K191*20%)+((45125*($B192/44)))),0)</f>
        <v>70165</v>
      </c>
      <c r="L192" s="9">
        <f>ROUNDDOWN((('ASIG POR TRAMO'!L191*20%)+((45125*($B192/44)))),0)</f>
        <v>74186</v>
      </c>
      <c r="M192" s="9">
        <f>ROUNDDOWN((('ASIG POR TRAMO'!M191*20%)+((45125*($B192/44)))),0)</f>
        <v>78207</v>
      </c>
      <c r="N192" s="9">
        <f>ROUNDDOWN((('ASIG POR TRAMO'!N191*20%)+((45125*($B192/44)))),0)</f>
        <v>82227</v>
      </c>
      <c r="O192" s="9">
        <f>ROUNDDOWN((('ASIG POR TRAMO'!O191*20%)+((45125*($B192/44)))),0)</f>
        <v>86248</v>
      </c>
      <c r="P192" s="9">
        <f>ROUNDDOWN((('ASIG POR TRAMO'!P191*20%)+((45125*($B192/44)))),0)</f>
        <v>90269</v>
      </c>
      <c r="Q192" s="9">
        <f>ROUNDDOWN((('ASIG POR TRAMO'!Q191*20%)+((45125*($B192/44)))),0)</f>
        <v>94290</v>
      </c>
      <c r="R192" s="9">
        <f>ROUNDDOWN((('ASIG POR TRAMO'!R191*20%)+((45125*($B192/44)))),0)</f>
        <v>98311</v>
      </c>
    </row>
    <row r="193" spans="1:18" ht="18" customHeight="1" thickBot="1" x14ac:dyDescent="0.3">
      <c r="A193" s="11" t="s">
        <v>8</v>
      </c>
      <c r="B193" s="13">
        <v>38</v>
      </c>
      <c r="C193" s="14">
        <f>'RMN-BRP'!E40</f>
        <v>541249.19999999995</v>
      </c>
      <c r="D193" s="9">
        <f>ROUNDDOWN((('ASIG POR TRAMO'!D192*20%)+((45125*($B193/44)))),0)</f>
        <v>43154</v>
      </c>
      <c r="E193" s="9">
        <f>ROUNDDOWN((('ASIG POR TRAMO'!E192*20%)+((45125*($B193/44)))),0)</f>
        <v>47284</v>
      </c>
      <c r="F193" s="9">
        <f>ROUNDDOWN((('ASIG POR TRAMO'!F192*20%)+((45125*($B193/44)))),0)</f>
        <v>51413</v>
      </c>
      <c r="G193" s="9">
        <f>ROUNDDOWN((('ASIG POR TRAMO'!G192*20%)+((45125*($B193/44)))),0)</f>
        <v>55543</v>
      </c>
      <c r="H193" s="9">
        <f>ROUNDDOWN((('ASIG POR TRAMO'!H192*20%)+((45125*($B193/44)))),0)</f>
        <v>59672</v>
      </c>
      <c r="I193" s="9">
        <f>ROUNDDOWN((('ASIG POR TRAMO'!I192*20%)+((45125*($B193/44)))),0)</f>
        <v>63802</v>
      </c>
      <c r="J193" s="9">
        <f>ROUNDDOWN((('ASIG POR TRAMO'!J192*20%)+((45125*($B193/44)))),0)</f>
        <v>67931</v>
      </c>
      <c r="K193" s="9">
        <f>ROUNDDOWN((('ASIG POR TRAMO'!K192*20%)+((45125*($B193/44)))),0)</f>
        <v>72061</v>
      </c>
      <c r="L193" s="9">
        <f>ROUNDDOWN((('ASIG POR TRAMO'!L192*20%)+((45125*($B193/44)))),0)</f>
        <v>76191</v>
      </c>
      <c r="M193" s="9">
        <f>ROUNDDOWN((('ASIG POR TRAMO'!M192*20%)+((45125*($B193/44)))),0)</f>
        <v>80320</v>
      </c>
      <c r="N193" s="9">
        <f>ROUNDDOWN((('ASIG POR TRAMO'!N192*20%)+((45125*($B193/44)))),0)</f>
        <v>84450</v>
      </c>
      <c r="O193" s="9">
        <f>ROUNDDOWN((('ASIG POR TRAMO'!O192*20%)+((45125*($B193/44)))),0)</f>
        <v>88579</v>
      </c>
      <c r="P193" s="9">
        <f>ROUNDDOWN((('ASIG POR TRAMO'!P192*20%)+((45125*($B193/44)))),0)</f>
        <v>92709</v>
      </c>
      <c r="Q193" s="9">
        <f>ROUNDDOWN((('ASIG POR TRAMO'!Q192*20%)+((45125*($B193/44)))),0)</f>
        <v>96838</v>
      </c>
      <c r="R193" s="9">
        <f>ROUNDDOWN((('ASIG POR TRAMO'!R192*20%)+((45125*($B193/44)))),0)</f>
        <v>100968</v>
      </c>
    </row>
    <row r="194" spans="1:18" ht="18" customHeight="1" thickBot="1" x14ac:dyDescent="0.3">
      <c r="A194" s="11" t="s">
        <v>8</v>
      </c>
      <c r="B194" s="13">
        <v>39</v>
      </c>
      <c r="C194" s="14">
        <f>'RMN-BRP'!E41</f>
        <v>555492.6</v>
      </c>
      <c r="D194" s="9">
        <f>ROUNDDOWN((('ASIG POR TRAMO'!D193*20%)+((45125*($B194/44)))),0)</f>
        <v>44290</v>
      </c>
      <c r="E194" s="9">
        <f>ROUNDDOWN((('ASIG POR TRAMO'!E193*20%)+((45125*($B194/44)))),0)</f>
        <v>48528</v>
      </c>
      <c r="F194" s="9">
        <f>ROUNDDOWN((('ASIG POR TRAMO'!F193*20%)+((45125*($B194/44)))),0)</f>
        <v>52767</v>
      </c>
      <c r="G194" s="9">
        <f>ROUNDDOWN((('ASIG POR TRAMO'!G193*20%)+((45125*($B194/44)))),0)</f>
        <v>57005</v>
      </c>
      <c r="H194" s="9">
        <f>ROUNDDOWN((('ASIG POR TRAMO'!H193*20%)+((45125*($B194/44)))),0)</f>
        <v>61243</v>
      </c>
      <c r="I194" s="9">
        <f>ROUNDDOWN((('ASIG POR TRAMO'!I193*20%)+((45125*($B194/44)))),0)</f>
        <v>65481</v>
      </c>
      <c r="J194" s="9">
        <f>ROUNDDOWN((('ASIG POR TRAMO'!J193*20%)+((45125*($B194/44)))),0)</f>
        <v>69719</v>
      </c>
      <c r="K194" s="9">
        <f>ROUNDDOWN((('ASIG POR TRAMO'!K193*20%)+((45125*($B194/44)))),0)</f>
        <v>73957</v>
      </c>
      <c r="L194" s="9">
        <f>ROUNDDOWN((('ASIG POR TRAMO'!L193*20%)+((45125*($B194/44)))),0)</f>
        <v>78196</v>
      </c>
      <c r="M194" s="9">
        <f>ROUNDDOWN((('ASIG POR TRAMO'!M193*20%)+((45125*($B194/44)))),0)</f>
        <v>82434</v>
      </c>
      <c r="N194" s="9">
        <f>ROUNDDOWN((('ASIG POR TRAMO'!N193*20%)+((45125*($B194/44)))),0)</f>
        <v>86672</v>
      </c>
      <c r="O194" s="9">
        <f>ROUNDDOWN((('ASIG POR TRAMO'!O193*20%)+((45125*($B194/44)))),0)</f>
        <v>90910</v>
      </c>
      <c r="P194" s="9">
        <f>ROUNDDOWN((('ASIG POR TRAMO'!P193*20%)+((45125*($B194/44)))),0)</f>
        <v>95148</v>
      </c>
      <c r="Q194" s="9">
        <f>ROUNDDOWN((('ASIG POR TRAMO'!Q193*20%)+((45125*($B194/44)))),0)</f>
        <v>99387</v>
      </c>
      <c r="R194" s="9">
        <f>ROUNDDOWN((('ASIG POR TRAMO'!R193*20%)+((45125*($B194/44)))),0)</f>
        <v>103625</v>
      </c>
    </row>
    <row r="195" spans="1:18" ht="18" customHeight="1" thickBot="1" x14ac:dyDescent="0.3">
      <c r="A195" s="11" t="s">
        <v>8</v>
      </c>
      <c r="B195" s="13">
        <v>40</v>
      </c>
      <c r="C195" s="14">
        <f>'RMN-BRP'!E42</f>
        <v>569736</v>
      </c>
      <c r="D195" s="9">
        <f>ROUNDDOWN((('ASIG POR TRAMO'!D194*20%)+((45125*($B195/44)))),0)</f>
        <v>45426</v>
      </c>
      <c r="E195" s="9">
        <f>ROUNDDOWN((('ASIG POR TRAMO'!E194*20%)+((45125*($B195/44)))),0)</f>
        <v>49773</v>
      </c>
      <c r="F195" s="9">
        <f>ROUNDDOWN((('ASIG POR TRAMO'!F194*20%)+((45125*($B195/44)))),0)</f>
        <v>54120</v>
      </c>
      <c r="G195" s="9">
        <f>ROUNDDOWN((('ASIG POR TRAMO'!G194*20%)+((45125*($B195/44)))),0)</f>
        <v>58466</v>
      </c>
      <c r="H195" s="9">
        <f>ROUNDDOWN((('ASIG POR TRAMO'!H194*20%)+((45125*($B195/44)))),0)</f>
        <v>62813</v>
      </c>
      <c r="I195" s="9">
        <f>ROUNDDOWN((('ASIG POR TRAMO'!I194*20%)+((45125*($B195/44)))),0)</f>
        <v>67160</v>
      </c>
      <c r="J195" s="9">
        <f>ROUNDDOWN((('ASIG POR TRAMO'!J194*20%)+((45125*($B195/44)))),0)</f>
        <v>71507</v>
      </c>
      <c r="K195" s="9">
        <f>ROUNDDOWN((('ASIG POR TRAMO'!K194*20%)+((45125*($B195/44)))),0)</f>
        <v>75854</v>
      </c>
      <c r="L195" s="9">
        <f>ROUNDDOWN((('ASIG POR TRAMO'!L194*20%)+((45125*($B195/44)))),0)</f>
        <v>80201</v>
      </c>
      <c r="M195" s="9">
        <f>ROUNDDOWN((('ASIG POR TRAMO'!M194*20%)+((45125*($B195/44)))),0)</f>
        <v>84547</v>
      </c>
      <c r="N195" s="9">
        <f>ROUNDDOWN((('ASIG POR TRAMO'!N194*20%)+((45125*($B195/44)))),0)</f>
        <v>88895</v>
      </c>
      <c r="O195" s="9">
        <f>ROUNDDOWN((('ASIG POR TRAMO'!O194*20%)+((45125*($B195/44)))),0)</f>
        <v>93241</v>
      </c>
      <c r="P195" s="9">
        <f>ROUNDDOWN((('ASIG POR TRAMO'!P194*20%)+((45125*($B195/44)))),0)</f>
        <v>97588</v>
      </c>
      <c r="Q195" s="9">
        <f>ROUNDDOWN((('ASIG POR TRAMO'!Q194*20%)+((45125*($B195/44)))),0)</f>
        <v>101935</v>
      </c>
      <c r="R195" s="9">
        <f>ROUNDDOWN((('ASIG POR TRAMO'!R194*20%)+((45125*($B195/44)))),0)</f>
        <v>106282</v>
      </c>
    </row>
    <row r="196" spans="1:18" ht="18" customHeight="1" thickBot="1" x14ac:dyDescent="0.3">
      <c r="A196" s="11" t="s">
        <v>8</v>
      </c>
      <c r="B196" s="13">
        <v>41</v>
      </c>
      <c r="C196" s="14">
        <f>'RMN-BRP'!E43</f>
        <v>583979.4</v>
      </c>
      <c r="D196" s="9">
        <f>ROUNDDOWN((('ASIG POR TRAMO'!D195*20%)+((45125*($B196/44)))),0)</f>
        <v>46562</v>
      </c>
      <c r="E196" s="9">
        <f>ROUNDDOWN((('ASIG POR TRAMO'!E195*20%)+((45125*($B196/44)))),0)</f>
        <v>51017</v>
      </c>
      <c r="F196" s="9">
        <f>ROUNDDOWN((('ASIG POR TRAMO'!F195*20%)+((45125*($B196/44)))),0)</f>
        <v>55473</v>
      </c>
      <c r="G196" s="9">
        <f>ROUNDDOWN((('ASIG POR TRAMO'!G195*20%)+((45125*($B196/44)))),0)</f>
        <v>59928</v>
      </c>
      <c r="H196" s="9">
        <f>ROUNDDOWN((('ASIG POR TRAMO'!H195*20%)+((45125*($B196/44)))),0)</f>
        <v>64384</v>
      </c>
      <c r="I196" s="9">
        <f>ROUNDDOWN((('ASIG POR TRAMO'!I195*20%)+((45125*($B196/44)))),0)</f>
        <v>68839</v>
      </c>
      <c r="J196" s="9">
        <f>ROUNDDOWN((('ASIG POR TRAMO'!J195*20%)+((45125*($B196/44)))),0)</f>
        <v>73295</v>
      </c>
      <c r="K196" s="9">
        <f>ROUNDDOWN((('ASIG POR TRAMO'!K195*20%)+((45125*($B196/44)))),0)</f>
        <v>77750</v>
      </c>
      <c r="L196" s="9">
        <f>ROUNDDOWN((('ASIG POR TRAMO'!L195*20%)+((45125*($B196/44)))),0)</f>
        <v>82206</v>
      </c>
      <c r="M196" s="9">
        <f>ROUNDDOWN((('ASIG POR TRAMO'!M195*20%)+((45125*($B196/44)))),0)</f>
        <v>86661</v>
      </c>
      <c r="N196" s="9">
        <f>ROUNDDOWN((('ASIG POR TRAMO'!N195*20%)+((45125*($B196/44)))),0)</f>
        <v>91117</v>
      </c>
      <c r="O196" s="9">
        <f>ROUNDDOWN((('ASIG POR TRAMO'!O195*20%)+((45125*($B196/44)))),0)</f>
        <v>95572</v>
      </c>
      <c r="P196" s="9">
        <f>ROUNDDOWN((('ASIG POR TRAMO'!P195*20%)+((45125*($B196/44)))),0)</f>
        <v>100028</v>
      </c>
      <c r="Q196" s="9">
        <f>ROUNDDOWN((('ASIG POR TRAMO'!Q195*20%)+((45125*($B196/44)))),0)</f>
        <v>104484</v>
      </c>
      <c r="R196" s="9">
        <f>ROUNDDOWN((('ASIG POR TRAMO'!R195*20%)+((45125*($B196/44)))),0)</f>
        <v>108939</v>
      </c>
    </row>
    <row r="197" spans="1:18" ht="18" customHeight="1" thickBot="1" x14ac:dyDescent="0.3">
      <c r="A197" s="11" t="s">
        <v>8</v>
      </c>
      <c r="B197" s="13">
        <v>42</v>
      </c>
      <c r="C197" s="14">
        <f>'RMN-BRP'!E44</f>
        <v>598222.79999999993</v>
      </c>
      <c r="D197" s="9">
        <f>ROUNDDOWN((('ASIG POR TRAMO'!D196*20%)+((45125*($B197/44)))),0)</f>
        <v>47697</v>
      </c>
      <c r="E197" s="9">
        <f>ROUNDDOWN((('ASIG POR TRAMO'!E196*20%)+((45125*($B197/44)))),0)</f>
        <v>52261</v>
      </c>
      <c r="F197" s="9">
        <f>ROUNDDOWN((('ASIG POR TRAMO'!F196*20%)+((45125*($B197/44)))),0)</f>
        <v>56826</v>
      </c>
      <c r="G197" s="9">
        <f>ROUNDDOWN((('ASIG POR TRAMO'!G196*20%)+((45125*($B197/44)))),0)</f>
        <v>61390</v>
      </c>
      <c r="H197" s="9">
        <f>ROUNDDOWN((('ASIG POR TRAMO'!H196*20%)+((45125*($B197/44)))),0)</f>
        <v>65954</v>
      </c>
      <c r="I197" s="9">
        <f>ROUNDDOWN((('ASIG POR TRAMO'!I196*20%)+((45125*($B197/44)))),0)</f>
        <v>70518</v>
      </c>
      <c r="J197" s="9">
        <f>ROUNDDOWN((('ASIG POR TRAMO'!J196*20%)+((45125*($B197/44)))),0)</f>
        <v>75082</v>
      </c>
      <c r="K197" s="9">
        <f>ROUNDDOWN((('ASIG POR TRAMO'!K196*20%)+((45125*($B197/44)))),0)</f>
        <v>79647</v>
      </c>
      <c r="L197" s="9">
        <f>ROUNDDOWN((('ASIG POR TRAMO'!L196*20%)+((45125*($B197/44)))),0)</f>
        <v>84211</v>
      </c>
      <c r="M197" s="9">
        <f>ROUNDDOWN((('ASIG POR TRAMO'!M196*20%)+((45125*($B197/44)))),0)</f>
        <v>88775</v>
      </c>
      <c r="N197" s="9">
        <f>ROUNDDOWN((('ASIG POR TRAMO'!N196*20%)+((45125*($B197/44)))),0)</f>
        <v>93339</v>
      </c>
      <c r="O197" s="9">
        <f>ROUNDDOWN((('ASIG POR TRAMO'!O196*20%)+((45125*($B197/44)))),0)</f>
        <v>97903</v>
      </c>
      <c r="P197" s="9">
        <f>ROUNDDOWN((('ASIG POR TRAMO'!P196*20%)+((45125*($B197/44)))),0)</f>
        <v>102468</v>
      </c>
      <c r="Q197" s="9">
        <f>ROUNDDOWN((('ASIG POR TRAMO'!Q196*20%)+((45125*($B197/44)))),0)</f>
        <v>107032</v>
      </c>
      <c r="R197" s="9">
        <f>ROUNDDOWN((('ASIG POR TRAMO'!R196*20%)+((45125*($B197/44)))),0)</f>
        <v>111596</v>
      </c>
    </row>
    <row r="198" spans="1:18" ht="18" customHeight="1" thickBot="1" x14ac:dyDescent="0.3">
      <c r="A198" s="11" t="s">
        <v>8</v>
      </c>
      <c r="B198" s="13">
        <v>43</v>
      </c>
      <c r="C198" s="14">
        <f>'RMN-BRP'!E45</f>
        <v>612466.19999999995</v>
      </c>
      <c r="D198" s="9">
        <f>ROUNDDOWN((('ASIG POR TRAMO'!D197*20%)+((45125*($B198/44)))),0)</f>
        <v>48833</v>
      </c>
      <c r="E198" s="9">
        <f>ROUNDDOWN((('ASIG POR TRAMO'!E197*20%)+((45125*($B198/44)))),0)</f>
        <v>53506</v>
      </c>
      <c r="F198" s="9">
        <f>ROUNDDOWN((('ASIG POR TRAMO'!F197*20%)+((45125*($B198/44)))),0)</f>
        <v>58179</v>
      </c>
      <c r="G198" s="9">
        <f>ROUNDDOWN((('ASIG POR TRAMO'!G197*20%)+((45125*($B198/44)))),0)</f>
        <v>62852</v>
      </c>
      <c r="H198" s="9">
        <f>ROUNDDOWN((('ASIG POR TRAMO'!H197*20%)+((45125*($B198/44)))),0)</f>
        <v>67524</v>
      </c>
      <c r="I198" s="9">
        <f>ROUNDDOWN((('ASIG POR TRAMO'!I197*20%)+((45125*($B198/44)))),0)</f>
        <v>72197</v>
      </c>
      <c r="J198" s="9">
        <f>ROUNDDOWN((('ASIG POR TRAMO'!J197*20%)+((45125*($B198/44)))),0)</f>
        <v>76870</v>
      </c>
      <c r="K198" s="9">
        <f>ROUNDDOWN((('ASIG POR TRAMO'!K197*20%)+((45125*($B198/44)))),0)</f>
        <v>81543</v>
      </c>
      <c r="L198" s="9">
        <f>ROUNDDOWN((('ASIG POR TRAMO'!L197*20%)+((45125*($B198/44)))),0)</f>
        <v>86216</v>
      </c>
      <c r="M198" s="9">
        <f>ROUNDDOWN((('ASIG POR TRAMO'!M197*20%)+((45125*($B198/44)))),0)</f>
        <v>90889</v>
      </c>
      <c r="N198" s="9">
        <f>ROUNDDOWN((('ASIG POR TRAMO'!N197*20%)+((45125*($B198/44)))),0)</f>
        <v>95562</v>
      </c>
      <c r="O198" s="9">
        <f>ROUNDDOWN((('ASIG POR TRAMO'!O197*20%)+((45125*($B198/44)))),0)</f>
        <v>100235</v>
      </c>
      <c r="P198" s="9">
        <f>ROUNDDOWN((('ASIG POR TRAMO'!P197*20%)+((45125*($B198/44)))),0)</f>
        <v>104907</v>
      </c>
      <c r="Q198" s="9">
        <f>ROUNDDOWN((('ASIG POR TRAMO'!Q197*20%)+((45125*($B198/44)))),0)</f>
        <v>109580</v>
      </c>
      <c r="R198" s="9">
        <f>ROUNDDOWN((('ASIG POR TRAMO'!R197*20%)+((45125*($B198/44)))),0)</f>
        <v>114253</v>
      </c>
    </row>
    <row r="199" spans="1:18" ht="18" customHeight="1" thickBot="1" x14ac:dyDescent="0.3">
      <c r="A199" s="11" t="s">
        <v>8</v>
      </c>
      <c r="B199" s="15">
        <v>44</v>
      </c>
      <c r="C199" s="16">
        <f>'RMN-BRP'!E46</f>
        <v>626709.6</v>
      </c>
      <c r="D199" s="9">
        <f>ROUNDDOWN((('ASIG POR TRAMO'!D198*20%)+((45125*($B199/44)))),0)</f>
        <v>49969</v>
      </c>
      <c r="E199" s="9">
        <f>ROUNDDOWN((('ASIG POR TRAMO'!E198*20%)+((45125*($B199/44)))),0)</f>
        <v>54750</v>
      </c>
      <c r="F199" s="9">
        <f>ROUNDDOWN((('ASIG POR TRAMO'!F198*20%)+((45125*($B199/44)))),0)</f>
        <v>59532</v>
      </c>
      <c r="G199" s="9">
        <f>ROUNDDOWN((('ASIG POR TRAMO'!G198*20%)+((45125*($B199/44)))),0)</f>
        <v>64313</v>
      </c>
      <c r="H199" s="9">
        <f>ROUNDDOWN((('ASIG POR TRAMO'!H198*20%)+((45125*($B199/44)))),0)</f>
        <v>69095</v>
      </c>
      <c r="I199" s="9">
        <f>ROUNDDOWN((('ASIG POR TRAMO'!I198*20%)+((45125*($B199/44)))),0)</f>
        <v>73876</v>
      </c>
      <c r="J199" s="9">
        <f>ROUNDDOWN((('ASIG POR TRAMO'!J198*20%)+((45125*($B199/44)))),0)</f>
        <v>78658</v>
      </c>
      <c r="K199" s="9">
        <f>ROUNDDOWN((('ASIG POR TRAMO'!K198*20%)+((45125*($B199/44)))),0)</f>
        <v>83439</v>
      </c>
      <c r="L199" s="9">
        <f>ROUNDDOWN((('ASIG POR TRAMO'!L198*20%)+((45125*($B199/44)))),0)</f>
        <v>88221</v>
      </c>
      <c r="M199" s="9">
        <f>ROUNDDOWN((('ASIG POR TRAMO'!M198*20%)+((45125*($B199/44)))),0)</f>
        <v>93003</v>
      </c>
      <c r="N199" s="9">
        <f>ROUNDDOWN((('ASIG POR TRAMO'!N198*20%)+((45125*($B199/44)))),0)</f>
        <v>97784</v>
      </c>
      <c r="O199" s="9">
        <f>ROUNDDOWN((('ASIG POR TRAMO'!O198*20%)+((45125*($B199/44)))),0)</f>
        <v>102566</v>
      </c>
      <c r="P199" s="9">
        <f>ROUNDDOWN((('ASIG POR TRAMO'!P198*20%)+((45125*($B199/44)))),0)</f>
        <v>107347</v>
      </c>
      <c r="Q199" s="9">
        <f>ROUNDDOWN((('ASIG POR TRAMO'!Q198*20%)+((45125*($B199/44)))),0)</f>
        <v>112129</v>
      </c>
      <c r="R199" s="9">
        <f>ROUNDDOWN((('ASIG POR TRAMO'!R198*20%)+((45125*($B199/44)))),0)</f>
        <v>116910</v>
      </c>
    </row>
    <row r="200" spans="1:18" ht="18" customHeight="1" x14ac:dyDescent="0.25">
      <c r="A200" s="29"/>
      <c r="B200" s="29"/>
      <c r="C200" s="30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</row>
    <row r="201" spans="1:18" ht="18" customHeight="1" thickBot="1" x14ac:dyDescent="0.3">
      <c r="A201" s="29"/>
      <c r="B201" s="29"/>
      <c r="C201" s="30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</row>
    <row r="202" spans="1:18" ht="16.5" thickBot="1" x14ac:dyDescent="0.3">
      <c r="A202" s="1"/>
      <c r="B202" s="5"/>
      <c r="C202" s="5"/>
      <c r="D202" s="146" t="s">
        <v>77</v>
      </c>
      <c r="E202" s="147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</row>
    <row r="203" spans="1:18" ht="15.75" thickBot="1" x14ac:dyDescent="0.3">
      <c r="A203" s="1"/>
      <c r="B203" s="5"/>
      <c r="C203" s="5"/>
      <c r="D203" s="141" t="s">
        <v>5</v>
      </c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3"/>
    </row>
    <row r="204" spans="1:18" ht="18" customHeight="1" thickBot="1" x14ac:dyDescent="0.3">
      <c r="A204" s="26" t="s">
        <v>6</v>
      </c>
      <c r="B204" s="144" t="s">
        <v>0</v>
      </c>
      <c r="C204" s="145"/>
      <c r="D204" s="17">
        <v>1</v>
      </c>
      <c r="E204" s="18">
        <v>2</v>
      </c>
      <c r="F204" s="19">
        <v>3</v>
      </c>
      <c r="G204" s="19">
        <v>4</v>
      </c>
      <c r="H204" s="19">
        <v>5</v>
      </c>
      <c r="I204" s="19">
        <v>6</v>
      </c>
      <c r="J204" s="19">
        <v>7</v>
      </c>
      <c r="K204" s="19">
        <v>8</v>
      </c>
      <c r="L204" s="19">
        <v>9</v>
      </c>
      <c r="M204" s="19">
        <v>10</v>
      </c>
      <c r="N204" s="19">
        <v>11</v>
      </c>
      <c r="O204" s="19">
        <v>12</v>
      </c>
      <c r="P204" s="19">
        <v>13</v>
      </c>
      <c r="Q204" s="19">
        <v>14</v>
      </c>
      <c r="R204" s="20">
        <v>15</v>
      </c>
    </row>
    <row r="205" spans="1:18" ht="18" customHeight="1" thickBot="1" x14ac:dyDescent="0.3">
      <c r="A205" s="11" t="s">
        <v>9</v>
      </c>
      <c r="B205" s="11">
        <v>1</v>
      </c>
      <c r="C205" s="12">
        <f>'RMN-BRP'!B3</f>
        <v>13537.174999999999</v>
      </c>
      <c r="D205" s="9">
        <f>ROUNDDOWN((('ASIG POR TRAMO'!D205*20%)+((45125*($B205/44)))),0)</f>
        <v>1577</v>
      </c>
      <c r="E205" s="9">
        <f>ROUNDDOWN((('ASIG POR TRAMO'!E205*20%)+((45125*($B205/44)))),0)</f>
        <v>1695</v>
      </c>
      <c r="F205" s="9">
        <f>ROUNDDOWN((('ASIG POR TRAMO'!F205*20%)+((45125*($B205/44)))),0)</f>
        <v>1813</v>
      </c>
      <c r="G205" s="9">
        <f>ROUNDDOWN((('ASIG POR TRAMO'!G205*20%)+((45125*($B205/44)))),0)</f>
        <v>1931</v>
      </c>
      <c r="H205" s="9">
        <f>ROUNDDOWN((('ASIG POR TRAMO'!H205*20%)+((45125*($B205/44)))),0)</f>
        <v>2049</v>
      </c>
      <c r="I205" s="9">
        <f>ROUNDDOWN((('ASIG POR TRAMO'!I205*20%)+((45125*($B205/44)))),0)</f>
        <v>2167</v>
      </c>
      <c r="J205" s="9">
        <f>ROUNDDOWN((('ASIG POR TRAMO'!J205*20%)+((45125*($B205/44)))),0)</f>
        <v>2285</v>
      </c>
      <c r="K205" s="9">
        <f>ROUNDDOWN((('ASIG POR TRAMO'!K205*20%)+((45125*($B205/44)))),0)</f>
        <v>2403</v>
      </c>
      <c r="L205" s="9">
        <f>ROUNDDOWN((('ASIG POR TRAMO'!L205*20%)+((45125*($B205/44)))),0)</f>
        <v>2520</v>
      </c>
      <c r="M205" s="9">
        <f>ROUNDDOWN((('ASIG POR TRAMO'!M205*20%)+((45125*($B205/44)))),0)</f>
        <v>2638</v>
      </c>
      <c r="N205" s="9">
        <f>ROUNDDOWN((('ASIG POR TRAMO'!N205*20%)+((45125*($B205/44)))),0)</f>
        <v>2756</v>
      </c>
      <c r="O205" s="9">
        <f>ROUNDDOWN((('ASIG POR TRAMO'!O205*20%)+((45125*($B205/44)))),0)</f>
        <v>2874</v>
      </c>
      <c r="P205" s="9">
        <f>ROUNDDOWN((('ASIG POR TRAMO'!P205*20%)+((45125*($B205/44)))),0)</f>
        <v>2992</v>
      </c>
      <c r="Q205" s="9">
        <f>ROUNDDOWN((('ASIG POR TRAMO'!Q205*20%)+((45125*($B205/44)))),0)</f>
        <v>3110</v>
      </c>
      <c r="R205" s="9">
        <f>ROUNDDOWN((('ASIG POR TRAMO'!R205*20%)+((45125*($B205/44)))),0)</f>
        <v>3228</v>
      </c>
    </row>
    <row r="206" spans="1:18" ht="18" customHeight="1" thickBot="1" x14ac:dyDescent="0.3">
      <c r="A206" s="11" t="s">
        <v>9</v>
      </c>
      <c r="B206" s="13">
        <v>2</v>
      </c>
      <c r="C206" s="14">
        <f>'RMN-BRP'!B4</f>
        <v>27074.35</v>
      </c>
      <c r="D206" s="9">
        <f>ROUNDDOWN((('ASIG POR TRAMO'!D206*20%)+((45125*($B206/44)))),0)</f>
        <v>3155</v>
      </c>
      <c r="E206" s="9">
        <f>ROUNDDOWN((('ASIG POR TRAMO'!E206*20%)+((45125*($B206/44)))),0)</f>
        <v>3390</v>
      </c>
      <c r="F206" s="9">
        <f>ROUNDDOWN((('ASIG POR TRAMO'!F206*20%)+((45125*($B206/44)))),0)</f>
        <v>3626</v>
      </c>
      <c r="G206" s="9">
        <f>ROUNDDOWN((('ASIG POR TRAMO'!G206*20%)+((45125*($B206/44)))),0)</f>
        <v>3862</v>
      </c>
      <c r="H206" s="9">
        <f>ROUNDDOWN((('ASIG POR TRAMO'!H206*20%)+((45125*($B206/44)))),0)</f>
        <v>4098</v>
      </c>
      <c r="I206" s="9">
        <f>ROUNDDOWN((('ASIG POR TRAMO'!I206*20%)+((45125*($B206/44)))),0)</f>
        <v>4334</v>
      </c>
      <c r="J206" s="9">
        <f>ROUNDDOWN((('ASIG POR TRAMO'!J206*20%)+((45125*($B206/44)))),0)</f>
        <v>4570</v>
      </c>
      <c r="K206" s="9">
        <f>ROUNDDOWN((('ASIG POR TRAMO'!K206*20%)+((45125*($B206/44)))),0)</f>
        <v>4806</v>
      </c>
      <c r="L206" s="9">
        <f>ROUNDDOWN((('ASIG POR TRAMO'!L206*20%)+((45125*($B206/44)))),0)</f>
        <v>5042</v>
      </c>
      <c r="M206" s="9">
        <f>ROUNDDOWN((('ASIG POR TRAMO'!M206*20%)+((45125*($B206/44)))),0)</f>
        <v>5278</v>
      </c>
      <c r="N206" s="9">
        <f>ROUNDDOWN((('ASIG POR TRAMO'!N206*20%)+((45125*($B206/44)))),0)</f>
        <v>5513</v>
      </c>
      <c r="O206" s="9">
        <f>ROUNDDOWN((('ASIG POR TRAMO'!O206*20%)+((45125*($B206/44)))),0)</f>
        <v>5749</v>
      </c>
      <c r="P206" s="9">
        <f>ROUNDDOWN((('ASIG POR TRAMO'!P206*20%)+((45125*($B206/44)))),0)</f>
        <v>5985</v>
      </c>
      <c r="Q206" s="9">
        <f>ROUNDDOWN((('ASIG POR TRAMO'!Q206*20%)+((45125*($B206/44)))),0)</f>
        <v>6221</v>
      </c>
      <c r="R206" s="9">
        <f>ROUNDDOWN((('ASIG POR TRAMO'!R206*20%)+((45125*($B206/44)))),0)</f>
        <v>6457</v>
      </c>
    </row>
    <row r="207" spans="1:18" ht="18" customHeight="1" thickBot="1" x14ac:dyDescent="0.3">
      <c r="A207" s="11" t="s">
        <v>9</v>
      </c>
      <c r="B207" s="13">
        <v>3</v>
      </c>
      <c r="C207" s="14">
        <f>'RMN-BRP'!B5</f>
        <v>40611.524999999994</v>
      </c>
      <c r="D207" s="9">
        <f>ROUNDDOWN((('ASIG POR TRAMO'!D207*20%)+((45125*($B207/44)))),0)</f>
        <v>4732</v>
      </c>
      <c r="E207" s="9">
        <f>ROUNDDOWN((('ASIG POR TRAMO'!E207*20%)+((45125*($B207/44)))),0)</f>
        <v>5086</v>
      </c>
      <c r="F207" s="9">
        <f>ROUNDDOWN((('ASIG POR TRAMO'!F207*20%)+((45125*($B207/44)))),0)</f>
        <v>5440</v>
      </c>
      <c r="G207" s="9">
        <f>ROUNDDOWN((('ASIG POR TRAMO'!G207*20%)+((45125*($B207/44)))),0)</f>
        <v>5794</v>
      </c>
      <c r="H207" s="9">
        <f>ROUNDDOWN((('ASIG POR TRAMO'!H207*20%)+((45125*($B207/44)))),0)</f>
        <v>6148</v>
      </c>
      <c r="I207" s="9">
        <f>ROUNDDOWN((('ASIG POR TRAMO'!I207*20%)+((45125*($B207/44)))),0)</f>
        <v>6501</v>
      </c>
      <c r="J207" s="9">
        <f>ROUNDDOWN((('ASIG POR TRAMO'!J207*20%)+((45125*($B207/44)))),0)</f>
        <v>6855</v>
      </c>
      <c r="K207" s="9">
        <f>ROUNDDOWN((('ASIG POR TRAMO'!K207*20%)+((45125*($B207/44)))),0)</f>
        <v>7209</v>
      </c>
      <c r="L207" s="9">
        <f>ROUNDDOWN((('ASIG POR TRAMO'!L207*20%)+((45125*($B207/44)))),0)</f>
        <v>7563</v>
      </c>
      <c r="M207" s="9">
        <f>ROUNDDOWN((('ASIG POR TRAMO'!M207*20%)+((45125*($B207/44)))),0)</f>
        <v>7917</v>
      </c>
      <c r="N207" s="9">
        <f>ROUNDDOWN((('ASIG POR TRAMO'!N207*20%)+((45125*($B207/44)))),0)</f>
        <v>8271</v>
      </c>
      <c r="O207" s="9">
        <f>ROUNDDOWN((('ASIG POR TRAMO'!O207*20%)+((45125*($B207/44)))),0)</f>
        <v>8625</v>
      </c>
      <c r="P207" s="9">
        <f>ROUNDDOWN((('ASIG POR TRAMO'!P207*20%)+((45125*($B207/44)))),0)</f>
        <v>8979</v>
      </c>
      <c r="Q207" s="9">
        <f>ROUNDDOWN((('ASIG POR TRAMO'!Q207*20%)+((45125*($B207/44)))),0)</f>
        <v>9332</v>
      </c>
      <c r="R207" s="9">
        <f>ROUNDDOWN((('ASIG POR TRAMO'!R207*20%)+((45125*($B207/44)))),0)</f>
        <v>9686</v>
      </c>
    </row>
    <row r="208" spans="1:18" ht="18" customHeight="1" thickBot="1" x14ac:dyDescent="0.3">
      <c r="A208" s="11" t="s">
        <v>9</v>
      </c>
      <c r="B208" s="13">
        <v>4</v>
      </c>
      <c r="C208" s="14">
        <f>'RMN-BRP'!B6</f>
        <v>54148.7</v>
      </c>
      <c r="D208" s="9">
        <f>ROUNDDOWN((('ASIG POR TRAMO'!D208*20%)+((45125*($B208/44)))),0)</f>
        <v>6310</v>
      </c>
      <c r="E208" s="9">
        <f>ROUNDDOWN((('ASIG POR TRAMO'!E208*20%)+((45125*($B208/44)))),0)</f>
        <v>6782</v>
      </c>
      <c r="F208" s="9">
        <f>ROUNDDOWN((('ASIG POR TRAMO'!F208*20%)+((45125*($B208/44)))),0)</f>
        <v>7253</v>
      </c>
      <c r="G208" s="9">
        <f>ROUNDDOWN((('ASIG POR TRAMO'!G208*20%)+((45125*($B208/44)))),0)</f>
        <v>7725</v>
      </c>
      <c r="H208" s="9">
        <f>ROUNDDOWN((('ASIG POR TRAMO'!H208*20%)+((45125*($B208/44)))),0)</f>
        <v>8197</v>
      </c>
      <c r="I208" s="9">
        <f>ROUNDDOWN((('ASIG POR TRAMO'!I208*20%)+((45125*($B208/44)))),0)</f>
        <v>8669</v>
      </c>
      <c r="J208" s="9">
        <f>ROUNDDOWN((('ASIG POR TRAMO'!J208*20%)+((45125*($B208/44)))),0)</f>
        <v>9141</v>
      </c>
      <c r="K208" s="9">
        <f>ROUNDDOWN((('ASIG POR TRAMO'!K208*20%)+((45125*($B208/44)))),0)</f>
        <v>9613</v>
      </c>
      <c r="L208" s="9">
        <f>ROUNDDOWN((('ASIG POR TRAMO'!L208*20%)+((45125*($B208/44)))),0)</f>
        <v>10084</v>
      </c>
      <c r="M208" s="9">
        <f>ROUNDDOWN((('ASIG POR TRAMO'!M208*20%)+((45125*($B208/44)))),0)</f>
        <v>10556</v>
      </c>
      <c r="N208" s="9">
        <f>ROUNDDOWN((('ASIG POR TRAMO'!N208*20%)+((45125*($B208/44)))),0)</f>
        <v>11028</v>
      </c>
      <c r="O208" s="9">
        <f>ROUNDDOWN((('ASIG POR TRAMO'!O208*20%)+((45125*($B208/44)))),0)</f>
        <v>11500</v>
      </c>
      <c r="P208" s="9">
        <f>ROUNDDOWN((('ASIG POR TRAMO'!P208*20%)+((45125*($B208/44)))),0)</f>
        <v>11972</v>
      </c>
      <c r="Q208" s="9">
        <f>ROUNDDOWN((('ASIG POR TRAMO'!Q208*20%)+((45125*($B208/44)))),0)</f>
        <v>12443</v>
      </c>
      <c r="R208" s="9">
        <f>ROUNDDOWN((('ASIG POR TRAMO'!R208*20%)+((45125*($B208/44)))),0)</f>
        <v>12915</v>
      </c>
    </row>
    <row r="209" spans="1:18" ht="18" customHeight="1" thickBot="1" x14ac:dyDescent="0.3">
      <c r="A209" s="11" t="s">
        <v>9</v>
      </c>
      <c r="B209" s="13">
        <v>5</v>
      </c>
      <c r="C209" s="14">
        <f>'RMN-BRP'!B7</f>
        <v>67685.875</v>
      </c>
      <c r="D209" s="9">
        <f>ROUNDDOWN((('ASIG POR TRAMO'!D209*20%)+((45125*($B209/44)))),0)</f>
        <v>7887</v>
      </c>
      <c r="E209" s="9">
        <f>ROUNDDOWN((('ASIG POR TRAMO'!E209*20%)+((45125*($B209/44)))),0)</f>
        <v>8477</v>
      </c>
      <c r="F209" s="9">
        <f>ROUNDDOWN((('ASIG POR TRAMO'!F209*20%)+((45125*($B209/44)))),0)</f>
        <v>9067</v>
      </c>
      <c r="G209" s="9">
        <f>ROUNDDOWN((('ASIG POR TRAMO'!G209*20%)+((45125*($B209/44)))),0)</f>
        <v>9657</v>
      </c>
      <c r="H209" s="9">
        <f>ROUNDDOWN((('ASIG POR TRAMO'!H209*20%)+((45125*($B209/44)))),0)</f>
        <v>10246</v>
      </c>
      <c r="I209" s="9">
        <f>ROUNDDOWN((('ASIG POR TRAMO'!I209*20%)+((45125*($B209/44)))),0)</f>
        <v>10836</v>
      </c>
      <c r="J209" s="9">
        <f>ROUNDDOWN((('ASIG POR TRAMO'!J209*20%)+((45125*($B209/44)))),0)</f>
        <v>11426</v>
      </c>
      <c r="K209" s="9">
        <f>ROUNDDOWN((('ASIG POR TRAMO'!K209*20%)+((45125*($B209/44)))),0)</f>
        <v>12016</v>
      </c>
      <c r="L209" s="9">
        <f>ROUNDDOWN((('ASIG POR TRAMO'!L209*20%)+((45125*($B209/44)))),0)</f>
        <v>12606</v>
      </c>
      <c r="M209" s="9">
        <f>ROUNDDOWN((('ASIG POR TRAMO'!M209*20%)+((45125*($B209/44)))),0)</f>
        <v>13195</v>
      </c>
      <c r="N209" s="9">
        <f>ROUNDDOWN((('ASIG POR TRAMO'!N209*20%)+((45125*($B209/44)))),0)</f>
        <v>13785</v>
      </c>
      <c r="O209" s="9">
        <f>ROUNDDOWN((('ASIG POR TRAMO'!O209*20%)+((45125*($B209/44)))),0)</f>
        <v>14375</v>
      </c>
      <c r="P209" s="9">
        <f>ROUNDDOWN((('ASIG POR TRAMO'!P209*20%)+((45125*($B209/44)))),0)</f>
        <v>14965</v>
      </c>
      <c r="Q209" s="9">
        <f>ROUNDDOWN((('ASIG POR TRAMO'!Q209*20%)+((45125*($B209/44)))),0)</f>
        <v>15554</v>
      </c>
      <c r="R209" s="9">
        <f>ROUNDDOWN((('ASIG POR TRAMO'!R209*20%)+((45125*($B209/44)))),0)</f>
        <v>16144</v>
      </c>
    </row>
    <row r="210" spans="1:18" ht="18" customHeight="1" thickBot="1" x14ac:dyDescent="0.3">
      <c r="A210" s="11" t="s">
        <v>9</v>
      </c>
      <c r="B210" s="13">
        <v>6</v>
      </c>
      <c r="C210" s="14">
        <f>'RMN-BRP'!B8</f>
        <v>81223.049999999988</v>
      </c>
      <c r="D210" s="9">
        <f>ROUNDDOWN((('ASIG POR TRAMO'!D210*20%)+((45125*($B210/44)))),0)</f>
        <v>9465</v>
      </c>
      <c r="E210" s="9">
        <f>ROUNDDOWN((('ASIG POR TRAMO'!E210*20%)+((45125*($B210/44)))),0)</f>
        <v>10173</v>
      </c>
      <c r="F210" s="9">
        <f>ROUNDDOWN((('ASIG POR TRAMO'!F210*20%)+((45125*($B210/44)))),0)</f>
        <v>10880</v>
      </c>
      <c r="G210" s="9">
        <f>ROUNDDOWN((('ASIG POR TRAMO'!G210*20%)+((45125*($B210/44)))),0)</f>
        <v>11588</v>
      </c>
      <c r="H210" s="9">
        <f>ROUNDDOWN((('ASIG POR TRAMO'!H210*20%)+((45125*($B210/44)))),0)</f>
        <v>12296</v>
      </c>
      <c r="I210" s="9">
        <f>ROUNDDOWN((('ASIG POR TRAMO'!I210*20%)+((45125*($B210/44)))),0)</f>
        <v>13004</v>
      </c>
      <c r="J210" s="9">
        <f>ROUNDDOWN((('ASIG POR TRAMO'!J210*20%)+((45125*($B210/44)))),0)</f>
        <v>13711</v>
      </c>
      <c r="K210" s="9">
        <f>ROUNDDOWN((('ASIG POR TRAMO'!K210*20%)+((45125*($B210/44)))),0)</f>
        <v>14419</v>
      </c>
      <c r="L210" s="9">
        <f>ROUNDDOWN((('ASIG POR TRAMO'!L210*20%)+((45125*($B210/44)))),0)</f>
        <v>15127</v>
      </c>
      <c r="M210" s="9">
        <f>ROUNDDOWN((('ASIG POR TRAMO'!M210*20%)+((45125*($B210/44)))),0)</f>
        <v>15834</v>
      </c>
      <c r="N210" s="9">
        <f>ROUNDDOWN((('ASIG POR TRAMO'!N210*20%)+((45125*($B210/44)))),0)</f>
        <v>16542</v>
      </c>
      <c r="O210" s="9">
        <f>ROUNDDOWN((('ASIG POR TRAMO'!O210*20%)+((45125*($B210/44)))),0)</f>
        <v>17250</v>
      </c>
      <c r="P210" s="9">
        <f>ROUNDDOWN((('ASIG POR TRAMO'!P210*20%)+((45125*($B210/44)))),0)</f>
        <v>17958</v>
      </c>
      <c r="Q210" s="9">
        <f>ROUNDDOWN((('ASIG POR TRAMO'!Q210*20%)+((45125*($B210/44)))),0)</f>
        <v>18665</v>
      </c>
      <c r="R210" s="9">
        <f>ROUNDDOWN((('ASIG POR TRAMO'!R210*20%)+((45125*($B210/44)))),0)</f>
        <v>19373</v>
      </c>
    </row>
    <row r="211" spans="1:18" ht="18" customHeight="1" thickBot="1" x14ac:dyDescent="0.3">
      <c r="A211" s="11" t="s">
        <v>9</v>
      </c>
      <c r="B211" s="13">
        <v>7</v>
      </c>
      <c r="C211" s="14">
        <f>'RMN-BRP'!B9</f>
        <v>94760.224999999991</v>
      </c>
      <c r="D211" s="9">
        <f>ROUNDDOWN((('ASIG POR TRAMO'!D211*20%)+((45125*($B211/44)))),0)</f>
        <v>11042</v>
      </c>
      <c r="E211" s="9">
        <f>ROUNDDOWN((('ASIG POR TRAMO'!E211*20%)+((45125*($B211/44)))),0)</f>
        <v>11868</v>
      </c>
      <c r="F211" s="9">
        <f>ROUNDDOWN((('ASIG POR TRAMO'!F211*20%)+((45125*($B211/44)))),0)</f>
        <v>12694</v>
      </c>
      <c r="G211" s="9">
        <f>ROUNDDOWN((('ASIG POR TRAMO'!G211*20%)+((45125*($B211/44)))),0)</f>
        <v>13520</v>
      </c>
      <c r="H211" s="9">
        <f>ROUNDDOWN((('ASIG POR TRAMO'!H211*20%)+((45125*($B211/44)))),0)</f>
        <v>14345</v>
      </c>
      <c r="I211" s="9">
        <f>ROUNDDOWN((('ASIG POR TRAMO'!I211*20%)+((45125*($B211/44)))),0)</f>
        <v>15171</v>
      </c>
      <c r="J211" s="9">
        <f>ROUNDDOWN((('ASIG POR TRAMO'!J211*20%)+((45125*($B211/44)))),0)</f>
        <v>15996</v>
      </c>
      <c r="K211" s="9">
        <f>ROUNDDOWN((('ASIG POR TRAMO'!K211*20%)+((45125*($B211/44)))),0)</f>
        <v>16822</v>
      </c>
      <c r="L211" s="9">
        <f>ROUNDDOWN((('ASIG POR TRAMO'!L211*20%)+((45125*($B211/44)))),0)</f>
        <v>17648</v>
      </c>
      <c r="M211" s="9">
        <f>ROUNDDOWN((('ASIG POR TRAMO'!M211*20%)+((45125*($B211/44)))),0)</f>
        <v>18474</v>
      </c>
      <c r="N211" s="9">
        <f>ROUNDDOWN((('ASIG POR TRAMO'!N211*20%)+((45125*($B211/44)))),0)</f>
        <v>19299</v>
      </c>
      <c r="O211" s="9">
        <f>ROUNDDOWN((('ASIG POR TRAMO'!O211*20%)+((45125*($B211/44)))),0)</f>
        <v>20125</v>
      </c>
      <c r="P211" s="9">
        <f>ROUNDDOWN((('ASIG POR TRAMO'!P211*20%)+((45125*($B211/44)))),0)</f>
        <v>20951</v>
      </c>
      <c r="Q211" s="9">
        <f>ROUNDDOWN((('ASIG POR TRAMO'!Q211*20%)+((45125*($B211/44)))),0)</f>
        <v>21776</v>
      </c>
      <c r="R211" s="9">
        <f>ROUNDDOWN((('ASIG POR TRAMO'!R211*20%)+((45125*($B211/44)))),0)</f>
        <v>22602</v>
      </c>
    </row>
    <row r="212" spans="1:18" ht="18" customHeight="1" thickBot="1" x14ac:dyDescent="0.3">
      <c r="A212" s="11" t="s">
        <v>9</v>
      </c>
      <c r="B212" s="13">
        <v>8</v>
      </c>
      <c r="C212" s="14">
        <f>'RMN-BRP'!B10</f>
        <v>108297.4</v>
      </c>
      <c r="D212" s="9">
        <f>ROUNDDOWN((('ASIG POR TRAMO'!D212*20%)+((45125*($B212/44)))),0)</f>
        <v>12620</v>
      </c>
      <c r="E212" s="9">
        <f>ROUNDDOWN((('ASIG POR TRAMO'!E212*20%)+((45125*($B212/44)))),0)</f>
        <v>13564</v>
      </c>
      <c r="F212" s="9">
        <f>ROUNDDOWN((('ASIG POR TRAMO'!F212*20%)+((45125*($B212/44)))),0)</f>
        <v>14507</v>
      </c>
      <c r="G212" s="9">
        <f>ROUNDDOWN((('ASIG POR TRAMO'!G212*20%)+((45125*($B212/44)))),0)</f>
        <v>15451</v>
      </c>
      <c r="H212" s="9">
        <f>ROUNDDOWN((('ASIG POR TRAMO'!H212*20%)+((45125*($B212/44)))),0)</f>
        <v>16395</v>
      </c>
      <c r="I212" s="9">
        <f>ROUNDDOWN((('ASIG POR TRAMO'!I212*20%)+((45125*($B212/44)))),0)</f>
        <v>17338</v>
      </c>
      <c r="J212" s="9">
        <f>ROUNDDOWN((('ASIG POR TRAMO'!J212*20%)+((45125*($B212/44)))),0)</f>
        <v>18282</v>
      </c>
      <c r="K212" s="9">
        <f>ROUNDDOWN((('ASIG POR TRAMO'!K212*20%)+((45125*($B212/44)))),0)</f>
        <v>19226</v>
      </c>
      <c r="L212" s="9">
        <f>ROUNDDOWN((('ASIG POR TRAMO'!L212*20%)+((45125*($B212/44)))),0)</f>
        <v>20169</v>
      </c>
      <c r="M212" s="9">
        <f>ROUNDDOWN((('ASIG POR TRAMO'!M212*20%)+((45125*($B212/44)))),0)</f>
        <v>21113</v>
      </c>
      <c r="N212" s="9">
        <f>ROUNDDOWN((('ASIG POR TRAMO'!N212*20%)+((45125*($B212/44)))),0)</f>
        <v>22056</v>
      </c>
      <c r="O212" s="9">
        <f>ROUNDDOWN((('ASIG POR TRAMO'!O212*20%)+((45125*($B212/44)))),0)</f>
        <v>23000</v>
      </c>
      <c r="P212" s="9">
        <f>ROUNDDOWN((('ASIG POR TRAMO'!P212*20%)+((45125*($B212/44)))),0)</f>
        <v>23944</v>
      </c>
      <c r="Q212" s="9">
        <f>ROUNDDOWN((('ASIG POR TRAMO'!Q212*20%)+((45125*($B212/44)))),0)</f>
        <v>24887</v>
      </c>
      <c r="R212" s="9">
        <f>ROUNDDOWN((('ASIG POR TRAMO'!R212*20%)+((45125*($B212/44)))),0)</f>
        <v>25831</v>
      </c>
    </row>
    <row r="213" spans="1:18" ht="18" customHeight="1" thickBot="1" x14ac:dyDescent="0.3">
      <c r="A213" s="11" t="s">
        <v>9</v>
      </c>
      <c r="B213" s="13">
        <v>9</v>
      </c>
      <c r="C213" s="14">
        <f>'RMN-BRP'!B11</f>
        <v>121834.575</v>
      </c>
      <c r="D213" s="9">
        <f>ROUNDDOWN((('ASIG POR TRAMO'!D213*20%)+((45125*($B213/44)))),0)</f>
        <v>14198</v>
      </c>
      <c r="E213" s="9">
        <f>ROUNDDOWN((('ASIG POR TRAMO'!E213*20%)+((45125*($B213/44)))),0)</f>
        <v>15259</v>
      </c>
      <c r="F213" s="9">
        <f>ROUNDDOWN((('ASIG POR TRAMO'!F213*20%)+((45125*($B213/44)))),0)</f>
        <v>16321</v>
      </c>
      <c r="G213" s="9">
        <f>ROUNDDOWN((('ASIG POR TRAMO'!G213*20%)+((45125*($B213/44)))),0)</f>
        <v>17383</v>
      </c>
      <c r="H213" s="9">
        <f>ROUNDDOWN((('ASIG POR TRAMO'!H213*20%)+((45125*($B213/44)))),0)</f>
        <v>18444</v>
      </c>
      <c r="I213" s="9">
        <f>ROUNDDOWN((('ASIG POR TRAMO'!I213*20%)+((45125*($B213/44)))),0)</f>
        <v>19506</v>
      </c>
      <c r="J213" s="9">
        <f>ROUNDDOWN((('ASIG POR TRAMO'!J213*20%)+((45125*($B213/44)))),0)</f>
        <v>20567</v>
      </c>
      <c r="K213" s="9">
        <f>ROUNDDOWN((('ASIG POR TRAMO'!K213*20%)+((45125*($B213/44)))),0)</f>
        <v>21629</v>
      </c>
      <c r="L213" s="9">
        <f>ROUNDDOWN((('ASIG POR TRAMO'!L213*20%)+((45125*($B213/44)))),0)</f>
        <v>22690</v>
      </c>
      <c r="M213" s="9">
        <f>ROUNDDOWN((('ASIG POR TRAMO'!M213*20%)+((45125*($B213/44)))),0)</f>
        <v>23752</v>
      </c>
      <c r="N213" s="9">
        <f>ROUNDDOWN((('ASIG POR TRAMO'!N213*20%)+((45125*($B213/44)))),0)</f>
        <v>24814</v>
      </c>
      <c r="O213" s="9">
        <f>ROUNDDOWN((('ASIG POR TRAMO'!O213*20%)+((45125*($B213/44)))),0)</f>
        <v>25875</v>
      </c>
      <c r="P213" s="9">
        <f>ROUNDDOWN((('ASIG POR TRAMO'!P213*20%)+((45125*($B213/44)))),0)</f>
        <v>26937</v>
      </c>
      <c r="Q213" s="9">
        <f>ROUNDDOWN((('ASIG POR TRAMO'!Q213*20%)+((45125*($B213/44)))),0)</f>
        <v>27998</v>
      </c>
      <c r="R213" s="9">
        <f>ROUNDDOWN((('ASIG POR TRAMO'!R213*20%)+((45125*($B213/44)))),0)</f>
        <v>29060</v>
      </c>
    </row>
    <row r="214" spans="1:18" ht="18" customHeight="1" thickBot="1" x14ac:dyDescent="0.3">
      <c r="A214" s="11" t="s">
        <v>9</v>
      </c>
      <c r="B214" s="13">
        <v>10</v>
      </c>
      <c r="C214" s="14">
        <f>'RMN-BRP'!B12</f>
        <v>135371.75</v>
      </c>
      <c r="D214" s="9">
        <f>ROUNDDOWN((('ASIG POR TRAMO'!D214*20%)+((45125*($B214/44)))),0)</f>
        <v>15775</v>
      </c>
      <c r="E214" s="9">
        <f>ROUNDDOWN((('ASIG POR TRAMO'!E214*20%)+((45125*($B214/44)))),0)</f>
        <v>16955</v>
      </c>
      <c r="F214" s="9">
        <f>ROUNDDOWN((('ASIG POR TRAMO'!F214*20%)+((45125*($B214/44)))),0)</f>
        <v>18135</v>
      </c>
      <c r="G214" s="9">
        <f>ROUNDDOWN((('ASIG POR TRAMO'!G214*20%)+((45125*($B214/44)))),0)</f>
        <v>19314</v>
      </c>
      <c r="H214" s="9">
        <f>ROUNDDOWN((('ASIG POR TRAMO'!H214*20%)+((45125*($B214/44)))),0)</f>
        <v>20494</v>
      </c>
      <c r="I214" s="9">
        <f>ROUNDDOWN((('ASIG POR TRAMO'!I214*20%)+((45125*($B214/44)))),0)</f>
        <v>21673</v>
      </c>
      <c r="J214" s="9">
        <f>ROUNDDOWN((('ASIG POR TRAMO'!J214*20%)+((45125*($B214/44)))),0)</f>
        <v>22853</v>
      </c>
      <c r="K214" s="9">
        <f>ROUNDDOWN((('ASIG POR TRAMO'!K214*20%)+((45125*($B214/44)))),0)</f>
        <v>24032</v>
      </c>
      <c r="L214" s="9">
        <f>ROUNDDOWN((('ASIG POR TRAMO'!L214*20%)+((45125*($B214/44)))),0)</f>
        <v>25212</v>
      </c>
      <c r="M214" s="9">
        <f>ROUNDDOWN((('ASIG POR TRAMO'!M214*20%)+((45125*($B214/44)))),0)</f>
        <v>26391</v>
      </c>
      <c r="N214" s="9">
        <f>ROUNDDOWN((('ASIG POR TRAMO'!N214*20%)+((45125*($B214/44)))),0)</f>
        <v>27571</v>
      </c>
      <c r="O214" s="9">
        <f>ROUNDDOWN((('ASIG POR TRAMO'!O214*20%)+((45125*($B214/44)))),0)</f>
        <v>28750</v>
      </c>
      <c r="P214" s="9">
        <f>ROUNDDOWN((('ASIG POR TRAMO'!P214*20%)+((45125*($B214/44)))),0)</f>
        <v>29930</v>
      </c>
      <c r="Q214" s="9">
        <f>ROUNDDOWN((('ASIG POR TRAMO'!Q214*20%)+((45125*($B214/44)))),0)</f>
        <v>31109</v>
      </c>
      <c r="R214" s="9">
        <f>ROUNDDOWN((('ASIG POR TRAMO'!R214*20%)+((45125*($B214/44)))),0)</f>
        <v>32289</v>
      </c>
    </row>
    <row r="215" spans="1:18" ht="18" customHeight="1" thickBot="1" x14ac:dyDescent="0.3">
      <c r="A215" s="11" t="s">
        <v>9</v>
      </c>
      <c r="B215" s="13">
        <v>11</v>
      </c>
      <c r="C215" s="14">
        <f>'RMN-BRP'!B13</f>
        <v>148908.92499999999</v>
      </c>
      <c r="D215" s="9">
        <f>ROUNDDOWN((('ASIG POR TRAMO'!D215*20%)+((45125*($B215/44)))),0)</f>
        <v>17353</v>
      </c>
      <c r="E215" s="9">
        <f>ROUNDDOWN((('ASIG POR TRAMO'!E215*20%)+((45125*($B215/44)))),0)</f>
        <v>18651</v>
      </c>
      <c r="F215" s="9">
        <f>ROUNDDOWN((('ASIG POR TRAMO'!F215*20%)+((45125*($B215/44)))),0)</f>
        <v>19948</v>
      </c>
      <c r="G215" s="9">
        <f>ROUNDDOWN((('ASIG POR TRAMO'!G215*20%)+((45125*($B215/44)))),0)</f>
        <v>21246</v>
      </c>
      <c r="H215" s="9">
        <f>ROUNDDOWN((('ASIG POR TRAMO'!H215*20%)+((45125*($B215/44)))),0)</f>
        <v>22543</v>
      </c>
      <c r="I215" s="9">
        <f>ROUNDDOWN((('ASIG POR TRAMO'!I215*20%)+((45125*($B215/44)))),0)</f>
        <v>23841</v>
      </c>
      <c r="J215" s="9">
        <f>ROUNDDOWN((('ASIG POR TRAMO'!J215*20%)+((45125*($B215/44)))),0)</f>
        <v>25138</v>
      </c>
      <c r="K215" s="9">
        <f>ROUNDDOWN((('ASIG POR TRAMO'!K215*20%)+((45125*($B215/44)))),0)</f>
        <v>26435</v>
      </c>
      <c r="L215" s="9">
        <f>ROUNDDOWN((('ASIG POR TRAMO'!L215*20%)+((45125*($B215/44)))),0)</f>
        <v>27733</v>
      </c>
      <c r="M215" s="9">
        <f>ROUNDDOWN((('ASIG POR TRAMO'!M215*20%)+((45125*($B215/44)))),0)</f>
        <v>29031</v>
      </c>
      <c r="N215" s="9">
        <f>ROUNDDOWN((('ASIG POR TRAMO'!N215*20%)+((45125*($B215/44)))),0)</f>
        <v>30328</v>
      </c>
      <c r="O215" s="9">
        <f>ROUNDDOWN((('ASIG POR TRAMO'!O215*20%)+((45125*($B215/44)))),0)</f>
        <v>31625</v>
      </c>
      <c r="P215" s="9">
        <f>ROUNDDOWN((('ASIG POR TRAMO'!P215*20%)+((45125*($B215/44)))),0)</f>
        <v>32923</v>
      </c>
      <c r="Q215" s="9">
        <f>ROUNDDOWN((('ASIG POR TRAMO'!Q215*20%)+((45125*($B215/44)))),0)</f>
        <v>34220</v>
      </c>
      <c r="R215" s="9">
        <f>ROUNDDOWN((('ASIG POR TRAMO'!R215*20%)+((45125*($B215/44)))),0)</f>
        <v>35518</v>
      </c>
    </row>
    <row r="216" spans="1:18" ht="18" customHeight="1" thickBot="1" x14ac:dyDescent="0.3">
      <c r="A216" s="11" t="s">
        <v>9</v>
      </c>
      <c r="B216" s="13">
        <v>12</v>
      </c>
      <c r="C216" s="14">
        <f>'RMN-BRP'!B14</f>
        <v>162446.09999999998</v>
      </c>
      <c r="D216" s="9">
        <f>ROUNDDOWN((('ASIG POR TRAMO'!D216*20%)+((45125*($B216/44)))),0)</f>
        <v>18931</v>
      </c>
      <c r="E216" s="9">
        <f>ROUNDDOWN((('ASIG POR TRAMO'!E216*20%)+((45125*($B216/44)))),0)</f>
        <v>20346</v>
      </c>
      <c r="F216" s="9">
        <f>ROUNDDOWN((('ASIG POR TRAMO'!F216*20%)+((45125*($B216/44)))),0)</f>
        <v>21762</v>
      </c>
      <c r="G216" s="9">
        <f>ROUNDDOWN((('ASIG POR TRAMO'!G216*20%)+((45125*($B216/44)))),0)</f>
        <v>23177</v>
      </c>
      <c r="H216" s="9">
        <f>ROUNDDOWN((('ASIG POR TRAMO'!H216*20%)+((45125*($B216/44)))),0)</f>
        <v>24592</v>
      </c>
      <c r="I216" s="9">
        <f>ROUNDDOWN((('ASIG POR TRAMO'!I216*20%)+((45125*($B216/44)))),0)</f>
        <v>26008</v>
      </c>
      <c r="J216" s="9">
        <f>ROUNDDOWN((('ASIG POR TRAMO'!J216*20%)+((45125*($B216/44)))),0)</f>
        <v>27423</v>
      </c>
      <c r="K216" s="9">
        <f>ROUNDDOWN((('ASIG POR TRAMO'!K216*20%)+((45125*($B216/44)))),0)</f>
        <v>28839</v>
      </c>
      <c r="L216" s="9">
        <f>ROUNDDOWN((('ASIG POR TRAMO'!L216*20%)+((45125*($B216/44)))),0)</f>
        <v>30254</v>
      </c>
      <c r="M216" s="9">
        <f>ROUNDDOWN((('ASIG POR TRAMO'!M216*20%)+((45125*($B216/44)))),0)</f>
        <v>31670</v>
      </c>
      <c r="N216" s="9">
        <f>ROUNDDOWN((('ASIG POR TRAMO'!N216*20%)+((45125*($B216/44)))),0)</f>
        <v>33085</v>
      </c>
      <c r="O216" s="9">
        <f>ROUNDDOWN((('ASIG POR TRAMO'!O216*20%)+((45125*($B216/44)))),0)</f>
        <v>34501</v>
      </c>
      <c r="P216" s="9">
        <f>ROUNDDOWN((('ASIG POR TRAMO'!P216*20%)+((45125*($B216/44)))),0)</f>
        <v>35916</v>
      </c>
      <c r="Q216" s="9">
        <f>ROUNDDOWN((('ASIG POR TRAMO'!Q216*20%)+((45125*($B216/44)))),0)</f>
        <v>37331</v>
      </c>
      <c r="R216" s="9">
        <f>ROUNDDOWN((('ASIG POR TRAMO'!R216*20%)+((45125*($B216/44)))),0)</f>
        <v>38747</v>
      </c>
    </row>
    <row r="217" spans="1:18" ht="18" customHeight="1" thickBot="1" x14ac:dyDescent="0.3">
      <c r="A217" s="11" t="s">
        <v>9</v>
      </c>
      <c r="B217" s="13">
        <v>13</v>
      </c>
      <c r="C217" s="14">
        <f>'RMN-BRP'!B15</f>
        <v>175983.27499999999</v>
      </c>
      <c r="D217" s="9">
        <f>ROUNDDOWN((('ASIG POR TRAMO'!D217*20%)+((45125*($B217/44)))),0)</f>
        <v>20508</v>
      </c>
      <c r="E217" s="9">
        <f>ROUNDDOWN((('ASIG POR TRAMO'!E217*20%)+((45125*($B217/44)))),0)</f>
        <v>22042</v>
      </c>
      <c r="F217" s="9">
        <f>ROUNDDOWN((('ASIG POR TRAMO'!F217*20%)+((45125*($B217/44)))),0)</f>
        <v>23575</v>
      </c>
      <c r="G217" s="9">
        <f>ROUNDDOWN((('ASIG POR TRAMO'!G217*20%)+((45125*($B217/44)))),0)</f>
        <v>25108</v>
      </c>
      <c r="H217" s="9">
        <f>ROUNDDOWN((('ASIG POR TRAMO'!H217*20%)+((45125*($B217/44)))),0)</f>
        <v>26642</v>
      </c>
      <c r="I217" s="9">
        <f>ROUNDDOWN((('ASIG POR TRAMO'!I217*20%)+((45125*($B217/44)))),0)</f>
        <v>28175</v>
      </c>
      <c r="J217" s="9">
        <f>ROUNDDOWN((('ASIG POR TRAMO'!J217*20%)+((45125*($B217/44)))),0)</f>
        <v>29708</v>
      </c>
      <c r="K217" s="9">
        <f>ROUNDDOWN((('ASIG POR TRAMO'!K217*20%)+((45125*($B217/44)))),0)</f>
        <v>31242</v>
      </c>
      <c r="L217" s="9">
        <f>ROUNDDOWN((('ASIG POR TRAMO'!L217*20%)+((45125*($B217/44)))),0)</f>
        <v>32775</v>
      </c>
      <c r="M217" s="9">
        <f>ROUNDDOWN((('ASIG POR TRAMO'!M217*20%)+((45125*($B217/44)))),0)</f>
        <v>34309</v>
      </c>
      <c r="N217" s="9">
        <f>ROUNDDOWN((('ASIG POR TRAMO'!N217*20%)+((45125*($B217/44)))),0)</f>
        <v>35842</v>
      </c>
      <c r="O217" s="9">
        <f>ROUNDDOWN((('ASIG POR TRAMO'!O217*20%)+((45125*($B217/44)))),0)</f>
        <v>37375</v>
      </c>
      <c r="P217" s="9">
        <f>ROUNDDOWN((('ASIG POR TRAMO'!P217*20%)+((45125*($B217/44)))),0)</f>
        <v>38909</v>
      </c>
      <c r="Q217" s="9">
        <f>ROUNDDOWN((('ASIG POR TRAMO'!Q217*20%)+((45125*($B217/44)))),0)</f>
        <v>40442</v>
      </c>
      <c r="R217" s="9">
        <f>ROUNDDOWN((('ASIG POR TRAMO'!R217*20%)+((45125*($B217/44)))),0)</f>
        <v>41976</v>
      </c>
    </row>
    <row r="218" spans="1:18" ht="18" customHeight="1" thickBot="1" x14ac:dyDescent="0.3">
      <c r="A218" s="11" t="s">
        <v>9</v>
      </c>
      <c r="B218" s="13">
        <v>14</v>
      </c>
      <c r="C218" s="14">
        <f>'RMN-BRP'!B16</f>
        <v>189520.44999999998</v>
      </c>
      <c r="D218" s="9">
        <f>ROUNDDOWN((('ASIG POR TRAMO'!D218*20%)+((45125*($B218/44)))),0)</f>
        <v>22086</v>
      </c>
      <c r="E218" s="9">
        <f>ROUNDDOWN((('ASIG POR TRAMO'!E218*20%)+((45125*($B218/44)))),0)</f>
        <v>23737</v>
      </c>
      <c r="F218" s="9">
        <f>ROUNDDOWN((('ASIG POR TRAMO'!F218*20%)+((45125*($B218/44)))),0)</f>
        <v>25388</v>
      </c>
      <c r="G218" s="9">
        <f>ROUNDDOWN((('ASIG POR TRAMO'!G218*20%)+((45125*($B218/44)))),0)</f>
        <v>27040</v>
      </c>
      <c r="H218" s="9">
        <f>ROUNDDOWN((('ASIG POR TRAMO'!H218*20%)+((45125*($B218/44)))),0)</f>
        <v>28691</v>
      </c>
      <c r="I218" s="9">
        <f>ROUNDDOWN((('ASIG POR TRAMO'!I218*20%)+((45125*($B218/44)))),0)</f>
        <v>30342</v>
      </c>
      <c r="J218" s="9">
        <f>ROUNDDOWN((('ASIG POR TRAMO'!J218*20%)+((45125*($B218/44)))),0)</f>
        <v>31994</v>
      </c>
      <c r="K218" s="9">
        <f>ROUNDDOWN((('ASIG POR TRAMO'!K218*20%)+((45125*($B218/44)))),0)</f>
        <v>33645</v>
      </c>
      <c r="L218" s="9">
        <f>ROUNDDOWN((('ASIG POR TRAMO'!L218*20%)+((45125*($B218/44)))),0)</f>
        <v>35297</v>
      </c>
      <c r="M218" s="9">
        <f>ROUNDDOWN((('ASIG POR TRAMO'!M218*20%)+((45125*($B218/44)))),0)</f>
        <v>36948</v>
      </c>
      <c r="N218" s="9">
        <f>ROUNDDOWN((('ASIG POR TRAMO'!N218*20%)+((45125*($B218/44)))),0)</f>
        <v>38599</v>
      </c>
      <c r="O218" s="9">
        <f>ROUNDDOWN((('ASIG POR TRAMO'!O218*20%)+((45125*($B218/44)))),0)</f>
        <v>40251</v>
      </c>
      <c r="P218" s="9">
        <f>ROUNDDOWN((('ASIG POR TRAMO'!P218*20%)+((45125*($B218/44)))),0)</f>
        <v>41902</v>
      </c>
      <c r="Q218" s="9">
        <f>ROUNDDOWN((('ASIG POR TRAMO'!Q218*20%)+((45125*($B218/44)))),0)</f>
        <v>43553</v>
      </c>
      <c r="R218" s="9">
        <f>ROUNDDOWN((('ASIG POR TRAMO'!R218*20%)+((45125*($B218/44)))),0)</f>
        <v>45205</v>
      </c>
    </row>
    <row r="219" spans="1:18" ht="18" customHeight="1" thickBot="1" x14ac:dyDescent="0.3">
      <c r="A219" s="11" t="s">
        <v>9</v>
      </c>
      <c r="B219" s="13">
        <v>15</v>
      </c>
      <c r="C219" s="14">
        <f>'RMN-BRP'!B17</f>
        <v>203057.625</v>
      </c>
      <c r="D219" s="9">
        <f>ROUNDDOWN((('ASIG POR TRAMO'!D219*20%)+((45125*($B219/44)))),0)</f>
        <v>23663</v>
      </c>
      <c r="E219" s="9">
        <f>ROUNDDOWN((('ASIG POR TRAMO'!E219*20%)+((45125*($B219/44)))),0)</f>
        <v>25433</v>
      </c>
      <c r="F219" s="9">
        <f>ROUNDDOWN((('ASIG POR TRAMO'!F219*20%)+((45125*($B219/44)))),0)</f>
        <v>27202</v>
      </c>
      <c r="G219" s="9">
        <f>ROUNDDOWN((('ASIG POR TRAMO'!G219*20%)+((45125*($B219/44)))),0)</f>
        <v>28971</v>
      </c>
      <c r="H219" s="9">
        <f>ROUNDDOWN((('ASIG POR TRAMO'!H219*20%)+((45125*($B219/44)))),0)</f>
        <v>30741</v>
      </c>
      <c r="I219" s="9">
        <f>ROUNDDOWN((('ASIG POR TRAMO'!I219*20%)+((45125*($B219/44)))),0)</f>
        <v>32510</v>
      </c>
      <c r="J219" s="9">
        <f>ROUNDDOWN((('ASIG POR TRAMO'!J219*20%)+((45125*($B219/44)))),0)</f>
        <v>34279</v>
      </c>
      <c r="K219" s="9">
        <f>ROUNDDOWN((('ASIG POR TRAMO'!K219*20%)+((45125*($B219/44)))),0)</f>
        <v>36049</v>
      </c>
      <c r="L219" s="9">
        <f>ROUNDDOWN((('ASIG POR TRAMO'!L219*20%)+((45125*($B219/44)))),0)</f>
        <v>37818</v>
      </c>
      <c r="M219" s="9">
        <f>ROUNDDOWN((('ASIG POR TRAMO'!M219*20%)+((45125*($B219/44)))),0)</f>
        <v>39587</v>
      </c>
      <c r="N219" s="9">
        <f>ROUNDDOWN((('ASIG POR TRAMO'!N219*20%)+((45125*($B219/44)))),0)</f>
        <v>41356</v>
      </c>
      <c r="O219" s="9">
        <f>ROUNDDOWN((('ASIG POR TRAMO'!O219*20%)+((45125*($B219/44)))),0)</f>
        <v>43126</v>
      </c>
      <c r="P219" s="9">
        <f>ROUNDDOWN((('ASIG POR TRAMO'!P219*20%)+((45125*($B219/44)))),0)</f>
        <v>44895</v>
      </c>
      <c r="Q219" s="9">
        <f>ROUNDDOWN((('ASIG POR TRAMO'!Q219*20%)+((45125*($B219/44)))),0)</f>
        <v>46664</v>
      </c>
      <c r="R219" s="9">
        <f>ROUNDDOWN((('ASIG POR TRAMO'!R219*20%)+((45125*($B219/44)))),0)</f>
        <v>48434</v>
      </c>
    </row>
    <row r="220" spans="1:18" ht="18" customHeight="1" thickBot="1" x14ac:dyDescent="0.3">
      <c r="A220" s="11" t="s">
        <v>9</v>
      </c>
      <c r="B220" s="13">
        <v>16</v>
      </c>
      <c r="C220" s="14">
        <f>'RMN-BRP'!B18</f>
        <v>216594.8</v>
      </c>
      <c r="D220" s="9">
        <f>ROUNDDOWN((('ASIG POR TRAMO'!D220*20%)+((45125*($B220/44)))),0)</f>
        <v>25241</v>
      </c>
      <c r="E220" s="9">
        <f>ROUNDDOWN((('ASIG POR TRAMO'!E220*20%)+((45125*($B220/44)))),0)</f>
        <v>27128</v>
      </c>
      <c r="F220" s="9">
        <f>ROUNDDOWN((('ASIG POR TRAMO'!F220*20%)+((45125*($B220/44)))),0)</f>
        <v>29016</v>
      </c>
      <c r="G220" s="9">
        <f>ROUNDDOWN((('ASIG POR TRAMO'!G220*20%)+((45125*($B220/44)))),0)</f>
        <v>30903</v>
      </c>
      <c r="H220" s="9">
        <f>ROUNDDOWN((('ASIG POR TRAMO'!H220*20%)+((45125*($B220/44)))),0)</f>
        <v>32790</v>
      </c>
      <c r="I220" s="9">
        <f>ROUNDDOWN((('ASIG POR TRAMO'!I220*20%)+((45125*($B220/44)))),0)</f>
        <v>34677</v>
      </c>
      <c r="J220" s="9">
        <f>ROUNDDOWN((('ASIG POR TRAMO'!J220*20%)+((45125*($B220/44)))),0)</f>
        <v>36565</v>
      </c>
      <c r="K220" s="9">
        <f>ROUNDDOWN((('ASIG POR TRAMO'!K220*20%)+((45125*($B220/44)))),0)</f>
        <v>38452</v>
      </c>
      <c r="L220" s="9">
        <f>ROUNDDOWN((('ASIG POR TRAMO'!L220*20%)+((45125*($B220/44)))),0)</f>
        <v>40339</v>
      </c>
      <c r="M220" s="9">
        <f>ROUNDDOWN((('ASIG POR TRAMO'!M220*20%)+((45125*($B220/44)))),0)</f>
        <v>42226</v>
      </c>
      <c r="N220" s="9">
        <f>ROUNDDOWN((('ASIG POR TRAMO'!N220*20%)+((45125*($B220/44)))),0)</f>
        <v>44114</v>
      </c>
      <c r="O220" s="9">
        <f>ROUNDDOWN((('ASIG POR TRAMO'!O220*20%)+((45125*($B220/44)))),0)</f>
        <v>46001</v>
      </c>
      <c r="P220" s="9">
        <f>ROUNDDOWN((('ASIG POR TRAMO'!P220*20%)+((45125*($B220/44)))),0)</f>
        <v>47888</v>
      </c>
      <c r="Q220" s="9">
        <f>ROUNDDOWN((('ASIG POR TRAMO'!Q220*20%)+((45125*($B220/44)))),0)</f>
        <v>49775</v>
      </c>
      <c r="R220" s="9">
        <f>ROUNDDOWN((('ASIG POR TRAMO'!R220*20%)+((45125*($B220/44)))),0)</f>
        <v>51663</v>
      </c>
    </row>
    <row r="221" spans="1:18" ht="18" customHeight="1" thickBot="1" x14ac:dyDescent="0.3">
      <c r="A221" s="11" t="s">
        <v>9</v>
      </c>
      <c r="B221" s="13">
        <v>17</v>
      </c>
      <c r="C221" s="14">
        <f>'RMN-BRP'!B19</f>
        <v>230131.97499999998</v>
      </c>
      <c r="D221" s="9">
        <f>ROUNDDOWN((('ASIG POR TRAMO'!D221*20%)+((45125*($B221/44)))),0)</f>
        <v>26819</v>
      </c>
      <c r="E221" s="9">
        <f>ROUNDDOWN((('ASIG POR TRAMO'!E221*20%)+((45125*($B221/44)))),0)</f>
        <v>28824</v>
      </c>
      <c r="F221" s="9">
        <f>ROUNDDOWN((('ASIG POR TRAMO'!F221*20%)+((45125*($B221/44)))),0)</f>
        <v>30829</v>
      </c>
      <c r="G221" s="9">
        <f>ROUNDDOWN((('ASIG POR TRAMO'!G221*20%)+((45125*($B221/44)))),0)</f>
        <v>32834</v>
      </c>
      <c r="H221" s="9">
        <f>ROUNDDOWN((('ASIG POR TRAMO'!H221*20%)+((45125*($B221/44)))),0)</f>
        <v>34840</v>
      </c>
      <c r="I221" s="9">
        <f>ROUNDDOWN((('ASIG POR TRAMO'!I221*20%)+((45125*($B221/44)))),0)</f>
        <v>36845</v>
      </c>
      <c r="J221" s="9">
        <f>ROUNDDOWN((('ASIG POR TRAMO'!J221*20%)+((45125*($B221/44)))),0)</f>
        <v>38850</v>
      </c>
      <c r="K221" s="9">
        <f>ROUNDDOWN((('ASIG POR TRAMO'!K221*20%)+((45125*($B221/44)))),0)</f>
        <v>40855</v>
      </c>
      <c r="L221" s="9">
        <f>ROUNDDOWN((('ASIG POR TRAMO'!L221*20%)+((45125*($B221/44)))),0)</f>
        <v>42860</v>
      </c>
      <c r="M221" s="9">
        <f>ROUNDDOWN((('ASIG POR TRAMO'!M221*20%)+((45125*($B221/44)))),0)</f>
        <v>44866</v>
      </c>
      <c r="N221" s="9">
        <f>ROUNDDOWN((('ASIG POR TRAMO'!N221*20%)+((45125*($B221/44)))),0)</f>
        <v>46871</v>
      </c>
      <c r="O221" s="9">
        <f>ROUNDDOWN((('ASIG POR TRAMO'!O221*20%)+((45125*($B221/44)))),0)</f>
        <v>48876</v>
      </c>
      <c r="P221" s="9">
        <f>ROUNDDOWN((('ASIG POR TRAMO'!P221*20%)+((45125*($B221/44)))),0)</f>
        <v>50881</v>
      </c>
      <c r="Q221" s="9">
        <f>ROUNDDOWN((('ASIG POR TRAMO'!Q221*20%)+((45125*($B221/44)))),0)</f>
        <v>52886</v>
      </c>
      <c r="R221" s="9">
        <f>ROUNDDOWN((('ASIG POR TRAMO'!R221*20%)+((45125*($B221/44)))),0)</f>
        <v>54892</v>
      </c>
    </row>
    <row r="222" spans="1:18" ht="18" customHeight="1" thickBot="1" x14ac:dyDescent="0.3">
      <c r="A222" s="11" t="s">
        <v>9</v>
      </c>
      <c r="B222" s="13">
        <v>18</v>
      </c>
      <c r="C222" s="14">
        <f>'RMN-BRP'!B20</f>
        <v>243669.15</v>
      </c>
      <c r="D222" s="9">
        <f>ROUNDDOWN((('ASIG POR TRAMO'!D222*20%)+((45125*($B222/44)))),0)</f>
        <v>28396</v>
      </c>
      <c r="E222" s="9">
        <f>ROUNDDOWN((('ASIG POR TRAMO'!E222*20%)+((45125*($B222/44)))),0)</f>
        <v>30520</v>
      </c>
      <c r="F222" s="9">
        <f>ROUNDDOWN((('ASIG POR TRAMO'!F222*20%)+((45125*($B222/44)))),0)</f>
        <v>32643</v>
      </c>
      <c r="G222" s="9">
        <f>ROUNDDOWN((('ASIG POR TRAMO'!G222*20%)+((45125*($B222/44)))),0)</f>
        <v>34766</v>
      </c>
      <c r="H222" s="9">
        <f>ROUNDDOWN((('ASIG POR TRAMO'!H222*20%)+((45125*($B222/44)))),0)</f>
        <v>36889</v>
      </c>
      <c r="I222" s="9">
        <f>ROUNDDOWN((('ASIG POR TRAMO'!I222*20%)+((45125*($B222/44)))),0)</f>
        <v>39012</v>
      </c>
      <c r="J222" s="9">
        <f>ROUNDDOWN((('ASIG POR TRAMO'!J222*20%)+((45125*($B222/44)))),0)</f>
        <v>41135</v>
      </c>
      <c r="K222" s="9">
        <f>ROUNDDOWN((('ASIG POR TRAMO'!K222*20%)+((45125*($B222/44)))),0)</f>
        <v>43259</v>
      </c>
      <c r="L222" s="9">
        <f>ROUNDDOWN((('ASIG POR TRAMO'!L222*20%)+((45125*($B222/44)))),0)</f>
        <v>45382</v>
      </c>
      <c r="M222" s="9">
        <f>ROUNDDOWN((('ASIG POR TRAMO'!M222*20%)+((45125*($B222/44)))),0)</f>
        <v>47505</v>
      </c>
      <c r="N222" s="9">
        <f>ROUNDDOWN((('ASIG POR TRAMO'!N222*20%)+((45125*($B222/44)))),0)</f>
        <v>49628</v>
      </c>
      <c r="O222" s="9">
        <f>ROUNDDOWN((('ASIG POR TRAMO'!O222*20%)+((45125*($B222/44)))),0)</f>
        <v>51751</v>
      </c>
      <c r="P222" s="9">
        <f>ROUNDDOWN((('ASIG POR TRAMO'!P222*20%)+((45125*($B222/44)))),0)</f>
        <v>53874</v>
      </c>
      <c r="Q222" s="9">
        <f>ROUNDDOWN((('ASIG POR TRAMO'!Q222*20%)+((45125*($B222/44)))),0)</f>
        <v>55998</v>
      </c>
      <c r="R222" s="9">
        <f>ROUNDDOWN((('ASIG POR TRAMO'!R222*20%)+((45125*($B222/44)))),0)</f>
        <v>58121</v>
      </c>
    </row>
    <row r="223" spans="1:18" ht="18" customHeight="1" thickBot="1" x14ac:dyDescent="0.3">
      <c r="A223" s="11" t="s">
        <v>9</v>
      </c>
      <c r="B223" s="13">
        <v>19</v>
      </c>
      <c r="C223" s="14">
        <f>'RMN-BRP'!B21</f>
        <v>257206.32499999998</v>
      </c>
      <c r="D223" s="9">
        <f>ROUNDDOWN((('ASIG POR TRAMO'!D223*20%)+((45125*($B223/44)))),0)</f>
        <v>29974</v>
      </c>
      <c r="E223" s="9">
        <f>ROUNDDOWN((('ASIG POR TRAMO'!E223*20%)+((45125*($B223/44)))),0)</f>
        <v>32215</v>
      </c>
      <c r="F223" s="9">
        <f>ROUNDDOWN((('ASIG POR TRAMO'!F223*20%)+((45125*($B223/44)))),0)</f>
        <v>34456</v>
      </c>
      <c r="G223" s="9">
        <f>ROUNDDOWN((('ASIG POR TRAMO'!G223*20%)+((45125*($B223/44)))),0)</f>
        <v>36697</v>
      </c>
      <c r="H223" s="9">
        <f>ROUNDDOWN((('ASIG POR TRAMO'!H223*20%)+((45125*($B223/44)))),0)</f>
        <v>38938</v>
      </c>
      <c r="I223" s="9">
        <f>ROUNDDOWN((('ASIG POR TRAMO'!I223*20%)+((45125*($B223/44)))),0)</f>
        <v>41179</v>
      </c>
      <c r="J223" s="9">
        <f>ROUNDDOWN((('ASIG POR TRAMO'!J223*20%)+((45125*($B223/44)))),0)</f>
        <v>43421</v>
      </c>
      <c r="K223" s="9">
        <f>ROUNDDOWN((('ASIG POR TRAMO'!K223*20%)+((45125*($B223/44)))),0)</f>
        <v>45662</v>
      </c>
      <c r="L223" s="9">
        <f>ROUNDDOWN((('ASIG POR TRAMO'!L223*20%)+((45125*($B223/44)))),0)</f>
        <v>47903</v>
      </c>
      <c r="M223" s="9">
        <f>ROUNDDOWN((('ASIG POR TRAMO'!M223*20%)+((45125*($B223/44)))),0)</f>
        <v>50144</v>
      </c>
      <c r="N223" s="9">
        <f>ROUNDDOWN((('ASIG POR TRAMO'!N223*20%)+((45125*($B223/44)))),0)</f>
        <v>52385</v>
      </c>
      <c r="O223" s="9">
        <f>ROUNDDOWN((('ASIG POR TRAMO'!O223*20%)+((45125*($B223/44)))),0)</f>
        <v>54626</v>
      </c>
      <c r="P223" s="9">
        <f>ROUNDDOWN((('ASIG POR TRAMO'!P223*20%)+((45125*($B223/44)))),0)</f>
        <v>56867</v>
      </c>
      <c r="Q223" s="9">
        <f>ROUNDDOWN((('ASIG POR TRAMO'!Q223*20%)+((45125*($B223/44)))),0)</f>
        <v>59108</v>
      </c>
      <c r="R223" s="9">
        <f>ROUNDDOWN((('ASIG POR TRAMO'!R223*20%)+((45125*($B223/44)))),0)</f>
        <v>61350</v>
      </c>
    </row>
    <row r="224" spans="1:18" ht="18" customHeight="1" thickBot="1" x14ac:dyDescent="0.3">
      <c r="A224" s="11" t="s">
        <v>9</v>
      </c>
      <c r="B224" s="13">
        <v>20</v>
      </c>
      <c r="C224" s="14">
        <f>'RMN-BRP'!B22</f>
        <v>270743.5</v>
      </c>
      <c r="D224" s="9">
        <f>ROUNDDOWN((('ASIG POR TRAMO'!D224*20%)+((45125*($B224/44)))),0)</f>
        <v>31552</v>
      </c>
      <c r="E224" s="9">
        <f>ROUNDDOWN((('ASIG POR TRAMO'!E224*20%)+((45125*($B224/44)))),0)</f>
        <v>33910</v>
      </c>
      <c r="F224" s="9">
        <f>ROUNDDOWN((('ASIG POR TRAMO'!F224*20%)+((45125*($B224/44)))),0)</f>
        <v>36270</v>
      </c>
      <c r="G224" s="9">
        <f>ROUNDDOWN((('ASIG POR TRAMO'!G224*20%)+((45125*($B224/44)))),0)</f>
        <v>38629</v>
      </c>
      <c r="H224" s="9">
        <f>ROUNDDOWN((('ASIG POR TRAMO'!H224*20%)+((45125*($B224/44)))),0)</f>
        <v>40988</v>
      </c>
      <c r="I224" s="9">
        <f>ROUNDDOWN((('ASIG POR TRAMO'!I224*20%)+((45125*($B224/44)))),0)</f>
        <v>43347</v>
      </c>
      <c r="J224" s="9">
        <f>ROUNDDOWN((('ASIG POR TRAMO'!J224*20%)+((45125*($B224/44)))),0)</f>
        <v>45706</v>
      </c>
      <c r="K224" s="9">
        <f>ROUNDDOWN((('ASIG POR TRAMO'!K224*20%)+((45125*($B224/44)))),0)</f>
        <v>48065</v>
      </c>
      <c r="L224" s="9">
        <f>ROUNDDOWN((('ASIG POR TRAMO'!L224*20%)+((45125*($B224/44)))),0)</f>
        <v>50424</v>
      </c>
      <c r="M224" s="9">
        <f>ROUNDDOWN((('ASIG POR TRAMO'!M224*20%)+((45125*($B224/44)))),0)</f>
        <v>52783</v>
      </c>
      <c r="N224" s="9">
        <f>ROUNDDOWN((('ASIG POR TRAMO'!N224*20%)+((45125*($B224/44)))),0)</f>
        <v>55142</v>
      </c>
      <c r="O224" s="9">
        <f>ROUNDDOWN((('ASIG POR TRAMO'!O224*20%)+((45125*($B224/44)))),0)</f>
        <v>57501</v>
      </c>
      <c r="P224" s="9">
        <f>ROUNDDOWN((('ASIG POR TRAMO'!P224*20%)+((45125*($B224/44)))),0)</f>
        <v>59860</v>
      </c>
      <c r="Q224" s="9">
        <f>ROUNDDOWN((('ASIG POR TRAMO'!Q224*20%)+((45125*($B224/44)))),0)</f>
        <v>62219</v>
      </c>
      <c r="R224" s="9">
        <f>ROUNDDOWN((('ASIG POR TRAMO'!R224*20%)+((45125*($B224/44)))),0)</f>
        <v>64578</v>
      </c>
    </row>
    <row r="225" spans="1:18" ht="18" customHeight="1" thickBot="1" x14ac:dyDescent="0.3">
      <c r="A225" s="11" t="s">
        <v>9</v>
      </c>
      <c r="B225" s="13">
        <v>21</v>
      </c>
      <c r="C225" s="14">
        <f>'RMN-BRP'!B23</f>
        <v>284280.67499999999</v>
      </c>
      <c r="D225" s="9">
        <f>ROUNDDOWN((('ASIG POR TRAMO'!D225*20%)+((45125*($B225/44)))),0)</f>
        <v>33129</v>
      </c>
      <c r="E225" s="9">
        <f>ROUNDDOWN((('ASIG POR TRAMO'!E225*20%)+((45125*($B225/44)))),0)</f>
        <v>35606</v>
      </c>
      <c r="F225" s="9">
        <f>ROUNDDOWN((('ASIG POR TRAMO'!F225*20%)+((45125*($B225/44)))),0)</f>
        <v>38083</v>
      </c>
      <c r="G225" s="9">
        <f>ROUNDDOWN((('ASIG POR TRAMO'!G225*20%)+((45125*($B225/44)))),0)</f>
        <v>40560</v>
      </c>
      <c r="H225" s="9">
        <f>ROUNDDOWN((('ASIG POR TRAMO'!H225*20%)+((45125*($B225/44)))),0)</f>
        <v>43037</v>
      </c>
      <c r="I225" s="9">
        <f>ROUNDDOWN((('ASIG POR TRAMO'!I225*20%)+((45125*($B225/44)))),0)</f>
        <v>45514</v>
      </c>
      <c r="J225" s="9">
        <f>ROUNDDOWN((('ASIG POR TRAMO'!J225*20%)+((45125*($B225/44)))),0)</f>
        <v>47991</v>
      </c>
      <c r="K225" s="9">
        <f>ROUNDDOWN((('ASIG POR TRAMO'!K225*20%)+((45125*($B225/44)))),0)</f>
        <v>50468</v>
      </c>
      <c r="L225" s="9">
        <f>ROUNDDOWN((('ASIG POR TRAMO'!L225*20%)+((45125*($B225/44)))),0)</f>
        <v>52945</v>
      </c>
      <c r="M225" s="9">
        <f>ROUNDDOWN((('ASIG POR TRAMO'!M225*20%)+((45125*($B225/44)))),0)</f>
        <v>55422</v>
      </c>
      <c r="N225" s="9">
        <f>ROUNDDOWN((('ASIG POR TRAMO'!N225*20%)+((45125*($B225/44)))),0)</f>
        <v>57899</v>
      </c>
      <c r="O225" s="9">
        <f>ROUNDDOWN((('ASIG POR TRAMO'!O225*20%)+((45125*($B225/44)))),0)</f>
        <v>60376</v>
      </c>
      <c r="P225" s="9">
        <f>ROUNDDOWN((('ASIG POR TRAMO'!P225*20%)+((45125*($B225/44)))),0)</f>
        <v>62853</v>
      </c>
      <c r="Q225" s="9">
        <f>ROUNDDOWN((('ASIG POR TRAMO'!Q225*20%)+((45125*($B225/44)))),0)</f>
        <v>65330</v>
      </c>
      <c r="R225" s="9">
        <f>ROUNDDOWN((('ASIG POR TRAMO'!R225*20%)+((45125*($B225/44)))),0)</f>
        <v>67807</v>
      </c>
    </row>
    <row r="226" spans="1:18" ht="18" customHeight="1" thickBot="1" x14ac:dyDescent="0.3">
      <c r="A226" s="11" t="s">
        <v>9</v>
      </c>
      <c r="B226" s="13">
        <v>22</v>
      </c>
      <c r="C226" s="14">
        <f>'RMN-BRP'!B24</f>
        <v>297817.84999999998</v>
      </c>
      <c r="D226" s="9">
        <f>ROUNDDOWN((('ASIG POR TRAMO'!D226*20%)+((45125*($B226/44)))),0)</f>
        <v>34707</v>
      </c>
      <c r="E226" s="9">
        <f>ROUNDDOWN((('ASIG POR TRAMO'!E226*20%)+((45125*($B226/44)))),0)</f>
        <v>37302</v>
      </c>
      <c r="F226" s="9">
        <f>ROUNDDOWN((('ASIG POR TRAMO'!F226*20%)+((45125*($B226/44)))),0)</f>
        <v>39897</v>
      </c>
      <c r="G226" s="9">
        <f>ROUNDDOWN((('ASIG POR TRAMO'!G226*20%)+((45125*($B226/44)))),0)</f>
        <v>42492</v>
      </c>
      <c r="H226" s="9">
        <f>ROUNDDOWN((('ASIG POR TRAMO'!H226*20%)+((45125*($B226/44)))),0)</f>
        <v>45087</v>
      </c>
      <c r="I226" s="9">
        <f>ROUNDDOWN((('ASIG POR TRAMO'!I226*20%)+((45125*($B226/44)))),0)</f>
        <v>47682</v>
      </c>
      <c r="J226" s="9">
        <f>ROUNDDOWN((('ASIG POR TRAMO'!J226*20%)+((45125*($B226/44)))),0)</f>
        <v>50277</v>
      </c>
      <c r="K226" s="9">
        <f>ROUNDDOWN((('ASIG POR TRAMO'!K226*20%)+((45125*($B226/44)))),0)</f>
        <v>52872</v>
      </c>
      <c r="L226" s="9">
        <f>ROUNDDOWN((('ASIG POR TRAMO'!L226*20%)+((45125*($B226/44)))),0)</f>
        <v>55466</v>
      </c>
      <c r="M226" s="9">
        <f>ROUNDDOWN((('ASIG POR TRAMO'!M226*20%)+((45125*($B226/44)))),0)</f>
        <v>58062</v>
      </c>
      <c r="N226" s="9">
        <f>ROUNDDOWN((('ASIG POR TRAMO'!N226*20%)+((45125*($B226/44)))),0)</f>
        <v>60656</v>
      </c>
      <c r="O226" s="9">
        <f>ROUNDDOWN((('ASIG POR TRAMO'!O226*20%)+((45125*($B226/44)))),0)</f>
        <v>63251</v>
      </c>
      <c r="P226" s="9">
        <f>ROUNDDOWN((('ASIG POR TRAMO'!P226*20%)+((45125*($B226/44)))),0)</f>
        <v>65847</v>
      </c>
      <c r="Q226" s="9">
        <f>ROUNDDOWN((('ASIG POR TRAMO'!Q226*20%)+((45125*($B226/44)))),0)</f>
        <v>68441</v>
      </c>
      <c r="R226" s="9">
        <f>ROUNDDOWN((('ASIG POR TRAMO'!R226*20%)+((45125*($B226/44)))),0)</f>
        <v>71036</v>
      </c>
    </row>
    <row r="227" spans="1:18" ht="18" customHeight="1" thickBot="1" x14ac:dyDescent="0.3">
      <c r="A227" s="11" t="s">
        <v>9</v>
      </c>
      <c r="B227" s="13">
        <v>23</v>
      </c>
      <c r="C227" s="14">
        <f>'RMN-BRP'!B25</f>
        <v>311355.02499999997</v>
      </c>
      <c r="D227" s="9">
        <f>ROUNDDOWN((('ASIG POR TRAMO'!D227*20%)+((45125*($B227/44)))),0)</f>
        <v>36284</v>
      </c>
      <c r="E227" s="9">
        <f>ROUNDDOWN((('ASIG POR TRAMO'!E227*20%)+((45125*($B227/44)))),0)</f>
        <v>38997</v>
      </c>
      <c r="F227" s="9">
        <f>ROUNDDOWN((('ASIG POR TRAMO'!F227*20%)+((45125*($B227/44)))),0)</f>
        <v>41710</v>
      </c>
      <c r="G227" s="9">
        <f>ROUNDDOWN((('ASIG POR TRAMO'!G227*20%)+((45125*($B227/44)))),0)</f>
        <v>44423</v>
      </c>
      <c r="H227" s="9">
        <f>ROUNDDOWN((('ASIG POR TRAMO'!H227*20%)+((45125*($B227/44)))),0)</f>
        <v>47136</v>
      </c>
      <c r="I227" s="9">
        <f>ROUNDDOWN((('ASIG POR TRAMO'!I227*20%)+((45125*($B227/44)))),0)</f>
        <v>49849</v>
      </c>
      <c r="J227" s="9">
        <f>ROUNDDOWN((('ASIG POR TRAMO'!J227*20%)+((45125*($B227/44)))),0)</f>
        <v>52562</v>
      </c>
      <c r="K227" s="9">
        <f>ROUNDDOWN((('ASIG POR TRAMO'!K227*20%)+((45125*($B227/44)))),0)</f>
        <v>55275</v>
      </c>
      <c r="L227" s="9">
        <f>ROUNDDOWN((('ASIG POR TRAMO'!L227*20%)+((45125*($B227/44)))),0)</f>
        <v>57988</v>
      </c>
      <c r="M227" s="9">
        <f>ROUNDDOWN((('ASIG POR TRAMO'!M227*20%)+((45125*($B227/44)))),0)</f>
        <v>60701</v>
      </c>
      <c r="N227" s="9">
        <f>ROUNDDOWN((('ASIG POR TRAMO'!N227*20%)+((45125*($B227/44)))),0)</f>
        <v>63414</v>
      </c>
      <c r="O227" s="9">
        <f>ROUNDDOWN((('ASIG POR TRAMO'!O227*20%)+((45125*($B227/44)))),0)</f>
        <v>66127</v>
      </c>
      <c r="P227" s="9">
        <f>ROUNDDOWN((('ASIG POR TRAMO'!P227*20%)+((45125*($B227/44)))),0)</f>
        <v>68840</v>
      </c>
      <c r="Q227" s="9">
        <f>ROUNDDOWN((('ASIG POR TRAMO'!Q227*20%)+((45125*($B227/44)))),0)</f>
        <v>71552</v>
      </c>
      <c r="R227" s="9">
        <f>ROUNDDOWN((('ASIG POR TRAMO'!R227*20%)+((45125*($B227/44)))),0)</f>
        <v>74265</v>
      </c>
    </row>
    <row r="228" spans="1:18" ht="18" customHeight="1" thickBot="1" x14ac:dyDescent="0.3">
      <c r="A228" s="11" t="s">
        <v>9</v>
      </c>
      <c r="B228" s="13">
        <v>24</v>
      </c>
      <c r="C228" s="14">
        <f>'RMN-BRP'!B26</f>
        <v>324892.19999999995</v>
      </c>
      <c r="D228" s="9">
        <f>ROUNDDOWN((('ASIG POR TRAMO'!D228*20%)+((45125*($B228/44)))),0)</f>
        <v>37862</v>
      </c>
      <c r="E228" s="9">
        <f>ROUNDDOWN((('ASIG POR TRAMO'!E228*20%)+((45125*($B228/44)))),0)</f>
        <v>40693</v>
      </c>
      <c r="F228" s="9">
        <f>ROUNDDOWN((('ASIG POR TRAMO'!F228*20%)+((45125*($B228/44)))),0)</f>
        <v>43524</v>
      </c>
      <c r="G228" s="9">
        <f>ROUNDDOWN((('ASIG POR TRAMO'!G228*20%)+((45125*($B228/44)))),0)</f>
        <v>46355</v>
      </c>
      <c r="H228" s="9">
        <f>ROUNDDOWN((('ASIG POR TRAMO'!H228*20%)+((45125*($B228/44)))),0)</f>
        <v>49185</v>
      </c>
      <c r="I228" s="9">
        <f>ROUNDDOWN((('ASIG POR TRAMO'!I228*20%)+((45125*($B228/44)))),0)</f>
        <v>52016</v>
      </c>
      <c r="J228" s="9">
        <f>ROUNDDOWN((('ASIG POR TRAMO'!J228*20%)+((45125*($B228/44)))),0)</f>
        <v>54847</v>
      </c>
      <c r="K228" s="9">
        <f>ROUNDDOWN((('ASIG POR TRAMO'!K228*20%)+((45125*($B228/44)))),0)</f>
        <v>57678</v>
      </c>
      <c r="L228" s="9">
        <f>ROUNDDOWN((('ASIG POR TRAMO'!L228*20%)+((45125*($B228/44)))),0)</f>
        <v>60509</v>
      </c>
      <c r="M228" s="9">
        <f>ROUNDDOWN((('ASIG POR TRAMO'!M228*20%)+((45125*($B228/44)))),0)</f>
        <v>63340</v>
      </c>
      <c r="N228" s="9">
        <f>ROUNDDOWN((('ASIG POR TRAMO'!N228*20%)+((45125*($B228/44)))),0)</f>
        <v>66171</v>
      </c>
      <c r="O228" s="9">
        <f>ROUNDDOWN((('ASIG POR TRAMO'!O228*20%)+((45125*($B228/44)))),0)</f>
        <v>69002</v>
      </c>
      <c r="P228" s="9">
        <f>ROUNDDOWN((('ASIG POR TRAMO'!P228*20%)+((45125*($B228/44)))),0)</f>
        <v>71833</v>
      </c>
      <c r="Q228" s="9">
        <f>ROUNDDOWN((('ASIG POR TRAMO'!Q228*20%)+((45125*($B228/44)))),0)</f>
        <v>74664</v>
      </c>
      <c r="R228" s="9">
        <f>ROUNDDOWN((('ASIG POR TRAMO'!R228*20%)+((45125*($B228/44)))),0)</f>
        <v>77494</v>
      </c>
    </row>
    <row r="229" spans="1:18" ht="18" customHeight="1" thickBot="1" x14ac:dyDescent="0.3">
      <c r="A229" s="11" t="s">
        <v>9</v>
      </c>
      <c r="B229" s="13">
        <v>25</v>
      </c>
      <c r="C229" s="14">
        <f>'RMN-BRP'!B27</f>
        <v>338429.375</v>
      </c>
      <c r="D229" s="9">
        <f>ROUNDDOWN((('ASIG POR TRAMO'!D229*20%)+((45125*($B229/44)))),0)</f>
        <v>39440</v>
      </c>
      <c r="E229" s="9">
        <f>ROUNDDOWN((('ASIG POR TRAMO'!E229*20%)+((45125*($B229/44)))),0)</f>
        <v>42389</v>
      </c>
      <c r="F229" s="9">
        <f>ROUNDDOWN((('ASIG POR TRAMO'!F229*20%)+((45125*($B229/44)))),0)</f>
        <v>45337</v>
      </c>
      <c r="G229" s="9">
        <f>ROUNDDOWN((('ASIG POR TRAMO'!G229*20%)+((45125*($B229/44)))),0)</f>
        <v>48286</v>
      </c>
      <c r="H229" s="9">
        <f>ROUNDDOWN((('ASIG POR TRAMO'!H229*20%)+((45125*($B229/44)))),0)</f>
        <v>51235</v>
      </c>
      <c r="I229" s="9">
        <f>ROUNDDOWN((('ASIG POR TRAMO'!I229*20%)+((45125*($B229/44)))),0)</f>
        <v>54184</v>
      </c>
      <c r="J229" s="9">
        <f>ROUNDDOWN((('ASIG POR TRAMO'!J229*20%)+((45125*($B229/44)))),0)</f>
        <v>57133</v>
      </c>
      <c r="K229" s="9">
        <f>ROUNDDOWN((('ASIG POR TRAMO'!K229*20%)+((45125*($B229/44)))),0)</f>
        <v>60081</v>
      </c>
      <c r="L229" s="9">
        <f>ROUNDDOWN((('ASIG POR TRAMO'!L229*20%)+((45125*($B229/44)))),0)</f>
        <v>63030</v>
      </c>
      <c r="M229" s="9">
        <f>ROUNDDOWN((('ASIG POR TRAMO'!M229*20%)+((45125*($B229/44)))),0)</f>
        <v>65979</v>
      </c>
      <c r="N229" s="9">
        <f>ROUNDDOWN((('ASIG POR TRAMO'!N229*20%)+((45125*($B229/44)))),0)</f>
        <v>68928</v>
      </c>
      <c r="O229" s="9">
        <f>ROUNDDOWN((('ASIG POR TRAMO'!O229*20%)+((45125*($B229/44)))),0)</f>
        <v>71877</v>
      </c>
      <c r="P229" s="9">
        <f>ROUNDDOWN((('ASIG POR TRAMO'!P229*20%)+((45125*($B229/44)))),0)</f>
        <v>74826</v>
      </c>
      <c r="Q229" s="9">
        <f>ROUNDDOWN((('ASIG POR TRAMO'!Q229*20%)+((45125*($B229/44)))),0)</f>
        <v>77774</v>
      </c>
      <c r="R229" s="9">
        <f>ROUNDDOWN((('ASIG POR TRAMO'!R229*20%)+((45125*($B229/44)))),0)</f>
        <v>80723</v>
      </c>
    </row>
    <row r="230" spans="1:18" ht="18" customHeight="1" thickBot="1" x14ac:dyDescent="0.3">
      <c r="A230" s="11" t="s">
        <v>9</v>
      </c>
      <c r="B230" s="13">
        <v>26</v>
      </c>
      <c r="C230" s="14">
        <f>'RMN-BRP'!B28</f>
        <v>351966.55</v>
      </c>
      <c r="D230" s="9">
        <f>ROUNDDOWN((('ASIG POR TRAMO'!D230*20%)+((45125*($B230/44)))),0)</f>
        <v>41017</v>
      </c>
      <c r="E230" s="9">
        <f>ROUNDDOWN((('ASIG POR TRAMO'!E230*20%)+((45125*($B230/44)))),0)</f>
        <v>44084</v>
      </c>
      <c r="F230" s="9">
        <f>ROUNDDOWN((('ASIG POR TRAMO'!F230*20%)+((45125*($B230/44)))),0)</f>
        <v>47151</v>
      </c>
      <c r="G230" s="9">
        <f>ROUNDDOWN((('ASIG POR TRAMO'!G230*20%)+((45125*($B230/44)))),0)</f>
        <v>50217</v>
      </c>
      <c r="H230" s="9">
        <f>ROUNDDOWN((('ASIG POR TRAMO'!H230*20%)+((45125*($B230/44)))),0)</f>
        <v>53284</v>
      </c>
      <c r="I230" s="9">
        <f>ROUNDDOWN((('ASIG POR TRAMO'!I230*20%)+((45125*($B230/44)))),0)</f>
        <v>56351</v>
      </c>
      <c r="J230" s="9">
        <f>ROUNDDOWN((('ASIG POR TRAMO'!J230*20%)+((45125*($B230/44)))),0)</f>
        <v>59418</v>
      </c>
      <c r="K230" s="9">
        <f>ROUNDDOWN((('ASIG POR TRAMO'!K230*20%)+((45125*($B230/44)))),0)</f>
        <v>62485</v>
      </c>
      <c r="L230" s="9">
        <f>ROUNDDOWN((('ASIG POR TRAMO'!L230*20%)+((45125*($B230/44)))),0)</f>
        <v>65551</v>
      </c>
      <c r="M230" s="9">
        <f>ROUNDDOWN((('ASIG POR TRAMO'!M230*20%)+((45125*($B230/44)))),0)</f>
        <v>68618</v>
      </c>
      <c r="N230" s="9">
        <f>ROUNDDOWN((('ASIG POR TRAMO'!N230*20%)+((45125*($B230/44)))),0)</f>
        <v>71685</v>
      </c>
      <c r="O230" s="9">
        <f>ROUNDDOWN((('ASIG POR TRAMO'!O230*20%)+((45125*($B230/44)))),0)</f>
        <v>74752</v>
      </c>
      <c r="P230" s="9">
        <f>ROUNDDOWN((('ASIG POR TRAMO'!P230*20%)+((45125*($B230/44)))),0)</f>
        <v>77819</v>
      </c>
      <c r="Q230" s="9">
        <f>ROUNDDOWN((('ASIG POR TRAMO'!Q230*20%)+((45125*($B230/44)))),0)</f>
        <v>80885</v>
      </c>
      <c r="R230" s="9">
        <f>ROUNDDOWN((('ASIG POR TRAMO'!R230*20%)+((45125*($B230/44)))),0)</f>
        <v>83952</v>
      </c>
    </row>
    <row r="231" spans="1:18" ht="18" customHeight="1" thickBot="1" x14ac:dyDescent="0.3">
      <c r="A231" s="11" t="s">
        <v>9</v>
      </c>
      <c r="B231" s="13">
        <v>27</v>
      </c>
      <c r="C231" s="14">
        <f>'RMN-BRP'!B29</f>
        <v>365503.72499999998</v>
      </c>
      <c r="D231" s="9">
        <f>ROUNDDOWN((('ASIG POR TRAMO'!D231*20%)+((45125*($B231/44)))),0)</f>
        <v>42595</v>
      </c>
      <c r="E231" s="9">
        <f>ROUNDDOWN((('ASIG POR TRAMO'!E231*20%)+((45125*($B231/44)))),0)</f>
        <v>45780</v>
      </c>
      <c r="F231" s="9">
        <f>ROUNDDOWN((('ASIG POR TRAMO'!F231*20%)+((45125*($B231/44)))),0)</f>
        <v>48964</v>
      </c>
      <c r="G231" s="9">
        <f>ROUNDDOWN((('ASIG POR TRAMO'!G231*20%)+((45125*($B231/44)))),0)</f>
        <v>52149</v>
      </c>
      <c r="H231" s="9">
        <f>ROUNDDOWN((('ASIG POR TRAMO'!H231*20%)+((45125*($B231/44)))),0)</f>
        <v>55334</v>
      </c>
      <c r="I231" s="9">
        <f>ROUNDDOWN((('ASIG POR TRAMO'!I231*20%)+((45125*($B231/44)))),0)</f>
        <v>58519</v>
      </c>
      <c r="J231" s="9">
        <f>ROUNDDOWN((('ASIG POR TRAMO'!J231*20%)+((45125*($B231/44)))),0)</f>
        <v>61703</v>
      </c>
      <c r="K231" s="9">
        <f>ROUNDDOWN((('ASIG POR TRAMO'!K231*20%)+((45125*($B231/44)))),0)</f>
        <v>64888</v>
      </c>
      <c r="L231" s="9">
        <f>ROUNDDOWN((('ASIG POR TRAMO'!L231*20%)+((45125*($B231/44)))),0)</f>
        <v>68073</v>
      </c>
      <c r="M231" s="9">
        <f>ROUNDDOWN((('ASIG POR TRAMO'!M231*20%)+((45125*($B231/44)))),0)</f>
        <v>71257</v>
      </c>
      <c r="N231" s="9">
        <f>ROUNDDOWN((('ASIG POR TRAMO'!N231*20%)+((45125*($B231/44)))),0)</f>
        <v>74442</v>
      </c>
      <c r="O231" s="9">
        <f>ROUNDDOWN((('ASIG POR TRAMO'!O231*20%)+((45125*($B231/44)))),0)</f>
        <v>77627</v>
      </c>
      <c r="P231" s="9">
        <f>ROUNDDOWN((('ASIG POR TRAMO'!P231*20%)+((45125*($B231/44)))),0)</f>
        <v>80812</v>
      </c>
      <c r="Q231" s="9">
        <f>ROUNDDOWN((('ASIG POR TRAMO'!Q231*20%)+((45125*($B231/44)))),0)</f>
        <v>83996</v>
      </c>
      <c r="R231" s="9">
        <f>ROUNDDOWN((('ASIG POR TRAMO'!R231*20%)+((45125*($B231/44)))),0)</f>
        <v>87181</v>
      </c>
    </row>
    <row r="232" spans="1:18" ht="18" customHeight="1" thickBot="1" x14ac:dyDescent="0.3">
      <c r="A232" s="11" t="s">
        <v>9</v>
      </c>
      <c r="B232" s="13">
        <v>28</v>
      </c>
      <c r="C232" s="14">
        <f>'RMN-BRP'!B30</f>
        <v>379040.89999999997</v>
      </c>
      <c r="D232" s="9">
        <f>ROUNDDOWN((('ASIG POR TRAMO'!D232*20%)+((45125*($B232/44)))),0)</f>
        <v>44172</v>
      </c>
      <c r="E232" s="9">
        <f>ROUNDDOWN((('ASIG POR TRAMO'!E232*20%)+((45125*($B232/44)))),0)</f>
        <v>47475</v>
      </c>
      <c r="F232" s="9">
        <f>ROUNDDOWN((('ASIG POR TRAMO'!F232*20%)+((45125*($B232/44)))),0)</f>
        <v>50778</v>
      </c>
      <c r="G232" s="9">
        <f>ROUNDDOWN((('ASIG POR TRAMO'!G232*20%)+((45125*($B232/44)))),0)</f>
        <v>54080</v>
      </c>
      <c r="H232" s="9">
        <f>ROUNDDOWN((('ASIG POR TRAMO'!H232*20%)+((45125*($B232/44)))),0)</f>
        <v>57383</v>
      </c>
      <c r="I232" s="9">
        <f>ROUNDDOWN((('ASIG POR TRAMO'!I232*20%)+((45125*($B232/44)))),0)</f>
        <v>60686</v>
      </c>
      <c r="J232" s="9">
        <f>ROUNDDOWN((('ASIG POR TRAMO'!J232*20%)+((45125*($B232/44)))),0)</f>
        <v>63989</v>
      </c>
      <c r="K232" s="9">
        <f>ROUNDDOWN((('ASIG POR TRAMO'!K232*20%)+((45125*($B232/44)))),0)</f>
        <v>67291</v>
      </c>
      <c r="L232" s="9">
        <f>ROUNDDOWN((('ASIG POR TRAMO'!L232*20%)+((45125*($B232/44)))),0)</f>
        <v>70594</v>
      </c>
      <c r="M232" s="9">
        <f>ROUNDDOWN((('ASIG POR TRAMO'!M232*20%)+((45125*($B232/44)))),0)</f>
        <v>73897</v>
      </c>
      <c r="N232" s="9">
        <f>ROUNDDOWN((('ASIG POR TRAMO'!N232*20%)+((45125*($B232/44)))),0)</f>
        <v>77199</v>
      </c>
      <c r="O232" s="9">
        <f>ROUNDDOWN((('ASIG POR TRAMO'!O232*20%)+((45125*($B232/44)))),0)</f>
        <v>80502</v>
      </c>
      <c r="P232" s="9">
        <f>ROUNDDOWN((('ASIG POR TRAMO'!P232*20%)+((45125*($B232/44)))),0)</f>
        <v>83805</v>
      </c>
      <c r="Q232" s="9">
        <f>ROUNDDOWN((('ASIG POR TRAMO'!Q232*20%)+((45125*($B232/44)))),0)</f>
        <v>87107</v>
      </c>
      <c r="R232" s="9">
        <f>ROUNDDOWN((('ASIG POR TRAMO'!R232*20%)+((45125*($B232/44)))),0)</f>
        <v>90410</v>
      </c>
    </row>
    <row r="233" spans="1:18" ht="18" customHeight="1" thickBot="1" x14ac:dyDescent="0.3">
      <c r="A233" s="11" t="s">
        <v>9</v>
      </c>
      <c r="B233" s="13">
        <v>29</v>
      </c>
      <c r="C233" s="14">
        <f>'RMN-BRP'!B31</f>
        <v>392578.07499999995</v>
      </c>
      <c r="D233" s="9">
        <f>ROUNDDOWN((('ASIG POR TRAMO'!D233*20%)+((45125*($B233/44)))),0)</f>
        <v>45750</v>
      </c>
      <c r="E233" s="9">
        <f>ROUNDDOWN((('ASIG POR TRAMO'!E233*20%)+((45125*($B233/44)))),0)</f>
        <v>49171</v>
      </c>
      <c r="F233" s="9">
        <f>ROUNDDOWN((('ASIG POR TRAMO'!F233*20%)+((45125*($B233/44)))),0)</f>
        <v>52591</v>
      </c>
      <c r="G233" s="9">
        <f>ROUNDDOWN((('ASIG POR TRAMO'!G233*20%)+((45125*($B233/44)))),0)</f>
        <v>56012</v>
      </c>
      <c r="H233" s="9">
        <f>ROUNDDOWN((('ASIG POR TRAMO'!H233*20%)+((45125*($B233/44)))),0)</f>
        <v>59433</v>
      </c>
      <c r="I233" s="9">
        <f>ROUNDDOWN((('ASIG POR TRAMO'!I233*20%)+((45125*($B233/44)))),0)</f>
        <v>62853</v>
      </c>
      <c r="J233" s="9">
        <f>ROUNDDOWN((('ASIG POR TRAMO'!J233*20%)+((45125*($B233/44)))),0)</f>
        <v>66274</v>
      </c>
      <c r="K233" s="9">
        <f>ROUNDDOWN((('ASIG POR TRAMO'!K233*20%)+((45125*($B233/44)))),0)</f>
        <v>69695</v>
      </c>
      <c r="L233" s="9">
        <f>ROUNDDOWN((('ASIG POR TRAMO'!L233*20%)+((45125*($B233/44)))),0)</f>
        <v>73115</v>
      </c>
      <c r="M233" s="9">
        <f>ROUNDDOWN((('ASIG POR TRAMO'!M233*20%)+((45125*($B233/44)))),0)</f>
        <v>76536</v>
      </c>
      <c r="N233" s="9">
        <f>ROUNDDOWN((('ASIG POR TRAMO'!N233*20%)+((45125*($B233/44)))),0)</f>
        <v>79957</v>
      </c>
      <c r="O233" s="9">
        <f>ROUNDDOWN((('ASIG POR TRAMO'!O233*20%)+((45125*($B233/44)))),0)</f>
        <v>83377</v>
      </c>
      <c r="P233" s="9">
        <f>ROUNDDOWN((('ASIG POR TRAMO'!P233*20%)+((45125*($B233/44)))),0)</f>
        <v>86798</v>
      </c>
      <c r="Q233" s="9">
        <f>ROUNDDOWN((('ASIG POR TRAMO'!Q233*20%)+((45125*($B233/44)))),0)</f>
        <v>90219</v>
      </c>
      <c r="R233" s="9">
        <f>ROUNDDOWN((('ASIG POR TRAMO'!R233*20%)+((45125*($B233/44)))),0)</f>
        <v>93639</v>
      </c>
    </row>
    <row r="234" spans="1:18" ht="18" customHeight="1" thickBot="1" x14ac:dyDescent="0.3">
      <c r="A234" s="11" t="s">
        <v>9</v>
      </c>
      <c r="B234" s="13">
        <v>30</v>
      </c>
      <c r="C234" s="14">
        <f>'RMN-BRP'!B32</f>
        <v>406115.25</v>
      </c>
      <c r="D234" s="9">
        <f>ROUNDDOWN((('ASIG POR TRAMO'!D234*20%)+((45125*($B234/44)))),0)</f>
        <v>47328</v>
      </c>
      <c r="E234" s="9">
        <f>ROUNDDOWN((('ASIG POR TRAMO'!E234*20%)+((45125*($B234/44)))),0)</f>
        <v>50866</v>
      </c>
      <c r="F234" s="9">
        <f>ROUNDDOWN((('ASIG POR TRAMO'!F234*20%)+((45125*($B234/44)))),0)</f>
        <v>54405</v>
      </c>
      <c r="G234" s="9">
        <f>ROUNDDOWN((('ASIG POR TRAMO'!G234*20%)+((45125*($B234/44)))),0)</f>
        <v>57943</v>
      </c>
      <c r="H234" s="9">
        <f>ROUNDDOWN((('ASIG POR TRAMO'!H234*20%)+((45125*($B234/44)))),0)</f>
        <v>61482</v>
      </c>
      <c r="I234" s="9">
        <f>ROUNDDOWN((('ASIG POR TRAMO'!I234*20%)+((45125*($B234/44)))),0)</f>
        <v>65021</v>
      </c>
      <c r="J234" s="9">
        <f>ROUNDDOWN((('ASIG POR TRAMO'!J234*20%)+((45125*($B234/44)))),0)</f>
        <v>68559</v>
      </c>
      <c r="K234" s="9">
        <f>ROUNDDOWN((('ASIG POR TRAMO'!K234*20%)+((45125*($B234/44)))),0)</f>
        <v>72098</v>
      </c>
      <c r="L234" s="9">
        <f>ROUNDDOWN((('ASIG POR TRAMO'!L234*20%)+((45125*($B234/44)))),0)</f>
        <v>75636</v>
      </c>
      <c r="M234" s="9">
        <f>ROUNDDOWN((('ASIG POR TRAMO'!M234*20%)+((45125*($B234/44)))),0)</f>
        <v>79175</v>
      </c>
      <c r="N234" s="9">
        <f>ROUNDDOWN((('ASIG POR TRAMO'!N234*20%)+((45125*($B234/44)))),0)</f>
        <v>82714</v>
      </c>
      <c r="O234" s="9">
        <f>ROUNDDOWN((('ASIG POR TRAMO'!O234*20%)+((45125*($B234/44)))),0)</f>
        <v>86252</v>
      </c>
      <c r="P234" s="9">
        <f>ROUNDDOWN((('ASIG POR TRAMO'!P234*20%)+((45125*($B234/44)))),0)</f>
        <v>89791</v>
      </c>
      <c r="Q234" s="9">
        <f>ROUNDDOWN((('ASIG POR TRAMO'!Q234*20%)+((45125*($B234/44)))),0)</f>
        <v>93329</v>
      </c>
      <c r="R234" s="9">
        <f>ROUNDDOWN((('ASIG POR TRAMO'!R234*20%)+((45125*($B234/44)))),0)</f>
        <v>96868</v>
      </c>
    </row>
    <row r="235" spans="1:18" ht="18" customHeight="1" thickBot="1" x14ac:dyDescent="0.3">
      <c r="A235" s="11" t="s">
        <v>9</v>
      </c>
      <c r="B235" s="13">
        <v>31</v>
      </c>
      <c r="C235" s="14">
        <f>'RMN-BRP'!B33</f>
        <v>419652.42499999999</v>
      </c>
      <c r="D235" s="9">
        <f>ROUNDDOWN((('ASIG POR TRAMO'!D235*20%)+((45125*($B235/44)))),0)</f>
        <v>48905</v>
      </c>
      <c r="E235" s="9">
        <f>ROUNDDOWN((('ASIG POR TRAMO'!E235*20%)+((45125*($B235/44)))),0)</f>
        <v>52562</v>
      </c>
      <c r="F235" s="9">
        <f>ROUNDDOWN((('ASIG POR TRAMO'!F235*20%)+((45125*($B235/44)))),0)</f>
        <v>56219</v>
      </c>
      <c r="G235" s="9">
        <f>ROUNDDOWN((('ASIG POR TRAMO'!G235*20%)+((45125*($B235/44)))),0)</f>
        <v>59875</v>
      </c>
      <c r="H235" s="9">
        <f>ROUNDDOWN((('ASIG POR TRAMO'!H235*20%)+((45125*($B235/44)))),0)</f>
        <v>63531</v>
      </c>
      <c r="I235" s="9">
        <f>ROUNDDOWN((('ASIG POR TRAMO'!I235*20%)+((45125*($B235/44)))),0)</f>
        <v>67188</v>
      </c>
      <c r="J235" s="9">
        <f>ROUNDDOWN((('ASIG POR TRAMO'!J235*20%)+((45125*($B235/44)))),0)</f>
        <v>70845</v>
      </c>
      <c r="K235" s="9">
        <f>ROUNDDOWN((('ASIG POR TRAMO'!K235*20%)+((45125*($B235/44)))),0)</f>
        <v>74501</v>
      </c>
      <c r="L235" s="9">
        <f>ROUNDDOWN((('ASIG POR TRAMO'!L235*20%)+((45125*($B235/44)))),0)</f>
        <v>78158</v>
      </c>
      <c r="M235" s="9">
        <f>ROUNDDOWN((('ASIG POR TRAMO'!M235*20%)+((45125*($B235/44)))),0)</f>
        <v>81814</v>
      </c>
      <c r="N235" s="9">
        <f>ROUNDDOWN((('ASIG POR TRAMO'!N235*20%)+((45125*($B235/44)))),0)</f>
        <v>85471</v>
      </c>
      <c r="O235" s="9">
        <f>ROUNDDOWN((('ASIG POR TRAMO'!O235*20%)+((45125*($B235/44)))),0)</f>
        <v>89127</v>
      </c>
      <c r="P235" s="9">
        <f>ROUNDDOWN((('ASIG POR TRAMO'!P235*20%)+((45125*($B235/44)))),0)</f>
        <v>92784</v>
      </c>
      <c r="Q235" s="9">
        <f>ROUNDDOWN((('ASIG POR TRAMO'!Q235*20%)+((45125*($B235/44)))),0)</f>
        <v>96441</v>
      </c>
      <c r="R235" s="9">
        <f>ROUNDDOWN((('ASIG POR TRAMO'!R235*20%)+((45125*($B235/44)))),0)</f>
        <v>100097</v>
      </c>
    </row>
    <row r="236" spans="1:18" ht="18" customHeight="1" thickBot="1" x14ac:dyDescent="0.3">
      <c r="A236" s="11" t="s">
        <v>9</v>
      </c>
      <c r="B236" s="13">
        <v>32</v>
      </c>
      <c r="C236" s="14">
        <f>'RMN-BRP'!B34</f>
        <v>433189.6</v>
      </c>
      <c r="D236" s="9">
        <f>ROUNDDOWN((('ASIG POR TRAMO'!D236*20%)+((45125*($B236/44)))),0)</f>
        <v>50483</v>
      </c>
      <c r="E236" s="9">
        <f>ROUNDDOWN((('ASIG POR TRAMO'!E236*20%)+((45125*($B236/44)))),0)</f>
        <v>54257</v>
      </c>
      <c r="F236" s="9">
        <f>ROUNDDOWN((('ASIG POR TRAMO'!F236*20%)+((45125*($B236/44)))),0)</f>
        <v>58032</v>
      </c>
      <c r="G236" s="9">
        <f>ROUNDDOWN((('ASIG POR TRAMO'!G236*20%)+((45125*($B236/44)))),0)</f>
        <v>61806</v>
      </c>
      <c r="H236" s="9">
        <f>ROUNDDOWN((('ASIG POR TRAMO'!H236*20%)+((45125*($B236/44)))),0)</f>
        <v>65581</v>
      </c>
      <c r="I236" s="9">
        <f>ROUNDDOWN((('ASIG POR TRAMO'!I236*20%)+((45125*($B236/44)))),0)</f>
        <v>69355</v>
      </c>
      <c r="J236" s="9">
        <f>ROUNDDOWN((('ASIG POR TRAMO'!J236*20%)+((45125*($B236/44)))),0)</f>
        <v>73130</v>
      </c>
      <c r="K236" s="9">
        <f>ROUNDDOWN((('ASIG POR TRAMO'!K236*20%)+((45125*($B236/44)))),0)</f>
        <v>76904</v>
      </c>
      <c r="L236" s="9">
        <f>ROUNDDOWN((('ASIG POR TRAMO'!L236*20%)+((45125*($B236/44)))),0)</f>
        <v>80679</v>
      </c>
      <c r="M236" s="9">
        <f>ROUNDDOWN((('ASIG POR TRAMO'!M236*20%)+((45125*($B236/44)))),0)</f>
        <v>84453</v>
      </c>
      <c r="N236" s="9">
        <f>ROUNDDOWN((('ASIG POR TRAMO'!N236*20%)+((45125*($B236/44)))),0)</f>
        <v>88228</v>
      </c>
      <c r="O236" s="9">
        <f>ROUNDDOWN((('ASIG POR TRAMO'!O236*20%)+((45125*($B236/44)))),0)</f>
        <v>92002</v>
      </c>
      <c r="P236" s="9">
        <f>ROUNDDOWN((('ASIG POR TRAMO'!P236*20%)+((45125*($B236/44)))),0)</f>
        <v>95777</v>
      </c>
      <c r="Q236" s="9">
        <f>ROUNDDOWN((('ASIG POR TRAMO'!Q236*20%)+((45125*($B236/44)))),0)</f>
        <v>99551</v>
      </c>
      <c r="R236" s="9">
        <f>ROUNDDOWN((('ASIG POR TRAMO'!R236*20%)+((45125*($B236/44)))),0)</f>
        <v>103326</v>
      </c>
    </row>
    <row r="237" spans="1:18" ht="18" customHeight="1" thickBot="1" x14ac:dyDescent="0.3">
      <c r="A237" s="11" t="s">
        <v>9</v>
      </c>
      <c r="B237" s="13">
        <v>33</v>
      </c>
      <c r="C237" s="14">
        <f>'RMN-BRP'!B35</f>
        <v>446726.77499999997</v>
      </c>
      <c r="D237" s="9">
        <f>ROUNDDOWN((('ASIG POR TRAMO'!D237*20%)+((45125*($B237/44)))),0)</f>
        <v>52060</v>
      </c>
      <c r="E237" s="9">
        <f>ROUNDDOWN((('ASIG POR TRAMO'!E237*20%)+((45125*($B237/44)))),0)</f>
        <v>55953</v>
      </c>
      <c r="F237" s="9">
        <f>ROUNDDOWN((('ASIG POR TRAMO'!F237*20%)+((45125*($B237/44)))),0)</f>
        <v>59845</v>
      </c>
      <c r="G237" s="9">
        <f>ROUNDDOWN((('ASIG POR TRAMO'!G237*20%)+((45125*($B237/44)))),0)</f>
        <v>63738</v>
      </c>
      <c r="H237" s="9">
        <f>ROUNDDOWN((('ASIG POR TRAMO'!H237*20%)+((45125*($B237/44)))),0)</f>
        <v>67630</v>
      </c>
      <c r="I237" s="9">
        <f>ROUNDDOWN((('ASIG POR TRAMO'!I237*20%)+((45125*($B237/44)))),0)</f>
        <v>71523</v>
      </c>
      <c r="J237" s="9">
        <f>ROUNDDOWN((('ASIG POR TRAMO'!J237*20%)+((45125*($B237/44)))),0)</f>
        <v>75415</v>
      </c>
      <c r="K237" s="9">
        <f>ROUNDDOWN((('ASIG POR TRAMO'!K237*20%)+((45125*($B237/44)))),0)</f>
        <v>79308</v>
      </c>
      <c r="L237" s="9">
        <f>ROUNDDOWN((('ASIG POR TRAMO'!L237*20%)+((45125*($B237/44)))),0)</f>
        <v>83200</v>
      </c>
      <c r="M237" s="9">
        <f>ROUNDDOWN((('ASIG POR TRAMO'!M237*20%)+((45125*($B237/44)))),0)</f>
        <v>87093</v>
      </c>
      <c r="N237" s="9">
        <f>ROUNDDOWN((('ASIG POR TRAMO'!N237*20%)+((45125*($B237/44)))),0)</f>
        <v>90985</v>
      </c>
      <c r="O237" s="9">
        <f>ROUNDDOWN((('ASIG POR TRAMO'!O237*20%)+((45125*($B237/44)))),0)</f>
        <v>94878</v>
      </c>
      <c r="P237" s="9">
        <f>ROUNDDOWN((('ASIG POR TRAMO'!P237*20%)+((45125*($B237/44)))),0)</f>
        <v>98770</v>
      </c>
      <c r="Q237" s="9">
        <f>ROUNDDOWN((('ASIG POR TRAMO'!Q237*20%)+((45125*($B237/44)))),0)</f>
        <v>102662</v>
      </c>
      <c r="R237" s="9">
        <f>ROUNDDOWN((('ASIG POR TRAMO'!R237*20%)+((45125*($B237/44)))),0)</f>
        <v>106555</v>
      </c>
    </row>
    <row r="238" spans="1:18" ht="18" customHeight="1" thickBot="1" x14ac:dyDescent="0.3">
      <c r="A238" s="11" t="s">
        <v>9</v>
      </c>
      <c r="B238" s="13">
        <v>34</v>
      </c>
      <c r="C238" s="14">
        <f>'RMN-BRP'!B36</f>
        <v>460263.94999999995</v>
      </c>
      <c r="D238" s="9">
        <f>ROUNDDOWN((('ASIG POR TRAMO'!D238*20%)+((45125*($B238/44)))),0)</f>
        <v>53638</v>
      </c>
      <c r="E238" s="9">
        <f>ROUNDDOWN((('ASIG POR TRAMO'!E238*20%)+((45125*($B238/44)))),0)</f>
        <v>57648</v>
      </c>
      <c r="F238" s="9">
        <f>ROUNDDOWN((('ASIG POR TRAMO'!F238*20%)+((45125*($B238/44)))),0)</f>
        <v>61659</v>
      </c>
      <c r="G238" s="9">
        <f>ROUNDDOWN((('ASIG POR TRAMO'!G238*20%)+((45125*($B238/44)))),0)</f>
        <v>65669</v>
      </c>
      <c r="H238" s="9">
        <f>ROUNDDOWN((('ASIG POR TRAMO'!H238*20%)+((45125*($B238/44)))),0)</f>
        <v>69680</v>
      </c>
      <c r="I238" s="9">
        <f>ROUNDDOWN((('ASIG POR TRAMO'!I238*20%)+((45125*($B238/44)))),0)</f>
        <v>73690</v>
      </c>
      <c r="J238" s="9">
        <f>ROUNDDOWN((('ASIG POR TRAMO'!J238*20%)+((45125*($B238/44)))),0)</f>
        <v>77701</v>
      </c>
      <c r="K238" s="9">
        <f>ROUNDDOWN((('ASIG POR TRAMO'!K238*20%)+((45125*($B238/44)))),0)</f>
        <v>81711</v>
      </c>
      <c r="L238" s="9">
        <f>ROUNDDOWN((('ASIG POR TRAMO'!L238*20%)+((45125*($B238/44)))),0)</f>
        <v>85721</v>
      </c>
      <c r="M238" s="9">
        <f>ROUNDDOWN((('ASIG POR TRAMO'!M238*20%)+((45125*($B238/44)))),0)</f>
        <v>89732</v>
      </c>
      <c r="N238" s="9">
        <f>ROUNDDOWN((('ASIG POR TRAMO'!N238*20%)+((45125*($B238/44)))),0)</f>
        <v>93742</v>
      </c>
      <c r="O238" s="9">
        <f>ROUNDDOWN((('ASIG POR TRAMO'!O238*20%)+((45125*($B238/44)))),0)</f>
        <v>97753</v>
      </c>
      <c r="P238" s="9">
        <f>ROUNDDOWN((('ASIG POR TRAMO'!P238*20%)+((45125*($B238/44)))),0)</f>
        <v>101763</v>
      </c>
      <c r="Q238" s="9">
        <f>ROUNDDOWN((('ASIG POR TRAMO'!Q238*20%)+((45125*($B238/44)))),0)</f>
        <v>105774</v>
      </c>
      <c r="R238" s="9">
        <f>ROUNDDOWN((('ASIG POR TRAMO'!R238*20%)+((45125*($B238/44)))),0)</f>
        <v>109784</v>
      </c>
    </row>
    <row r="239" spans="1:18" ht="18" customHeight="1" thickBot="1" x14ac:dyDescent="0.3">
      <c r="A239" s="11" t="s">
        <v>9</v>
      </c>
      <c r="B239" s="13">
        <v>35</v>
      </c>
      <c r="C239" s="14">
        <f>'RMN-BRP'!B37</f>
        <v>473801.125</v>
      </c>
      <c r="D239" s="9">
        <f>ROUNDDOWN((('ASIG POR TRAMO'!D239*20%)+((45125*($B239/44)))),0)</f>
        <v>55216</v>
      </c>
      <c r="E239" s="9">
        <f>ROUNDDOWN((('ASIG POR TRAMO'!E239*20%)+((45125*($B239/44)))),0)</f>
        <v>59344</v>
      </c>
      <c r="F239" s="9">
        <f>ROUNDDOWN((('ASIG POR TRAMO'!F239*20%)+((45125*($B239/44)))),0)</f>
        <v>63472</v>
      </c>
      <c r="G239" s="9">
        <f>ROUNDDOWN((('ASIG POR TRAMO'!G239*20%)+((45125*($B239/44)))),0)</f>
        <v>67601</v>
      </c>
      <c r="H239" s="9">
        <f>ROUNDDOWN((('ASIG POR TRAMO'!H239*20%)+((45125*($B239/44)))),0)</f>
        <v>71729</v>
      </c>
      <c r="I239" s="9">
        <f>ROUNDDOWN((('ASIG POR TRAMO'!I239*20%)+((45125*($B239/44)))),0)</f>
        <v>75858</v>
      </c>
      <c r="J239" s="9">
        <f>ROUNDDOWN((('ASIG POR TRAMO'!J239*20%)+((45125*($B239/44)))),0)</f>
        <v>79986</v>
      </c>
      <c r="K239" s="9">
        <f>ROUNDDOWN((('ASIG POR TRAMO'!K239*20%)+((45125*($B239/44)))),0)</f>
        <v>84114</v>
      </c>
      <c r="L239" s="9">
        <f>ROUNDDOWN((('ASIG POR TRAMO'!L239*20%)+((45125*($B239/44)))),0)</f>
        <v>88243</v>
      </c>
      <c r="M239" s="9">
        <f>ROUNDDOWN((('ASIG POR TRAMO'!M239*20%)+((45125*($B239/44)))),0)</f>
        <v>92371</v>
      </c>
      <c r="N239" s="9">
        <f>ROUNDDOWN((('ASIG POR TRAMO'!N239*20%)+((45125*($B239/44)))),0)</f>
        <v>96499</v>
      </c>
      <c r="O239" s="9">
        <f>ROUNDDOWN((('ASIG POR TRAMO'!O239*20%)+((45125*($B239/44)))),0)</f>
        <v>100628</v>
      </c>
      <c r="P239" s="9">
        <f>ROUNDDOWN((('ASIG POR TRAMO'!P239*20%)+((45125*($B239/44)))),0)</f>
        <v>104756</v>
      </c>
      <c r="Q239" s="9">
        <f>ROUNDDOWN((('ASIG POR TRAMO'!Q239*20%)+((45125*($B239/44)))),0)</f>
        <v>108884</v>
      </c>
      <c r="R239" s="9">
        <f>ROUNDDOWN((('ASIG POR TRAMO'!R239*20%)+((45125*($B239/44)))),0)</f>
        <v>113013</v>
      </c>
    </row>
    <row r="240" spans="1:18" ht="18" customHeight="1" thickBot="1" x14ac:dyDescent="0.3">
      <c r="A240" s="11" t="s">
        <v>9</v>
      </c>
      <c r="B240" s="13">
        <v>36</v>
      </c>
      <c r="C240" s="14">
        <f>'RMN-BRP'!B38</f>
        <v>487338.3</v>
      </c>
      <c r="D240" s="9">
        <f>ROUNDDOWN((('ASIG POR TRAMO'!D240*20%)+((45125*($B240/44)))),0)</f>
        <v>56793</v>
      </c>
      <c r="E240" s="9">
        <f>ROUNDDOWN((('ASIG POR TRAMO'!E240*20%)+((45125*($B240/44)))),0)</f>
        <v>61040</v>
      </c>
      <c r="F240" s="9">
        <f>ROUNDDOWN((('ASIG POR TRAMO'!F240*20%)+((45125*($B240/44)))),0)</f>
        <v>65286</v>
      </c>
      <c r="G240" s="9">
        <f>ROUNDDOWN((('ASIG POR TRAMO'!G240*20%)+((45125*($B240/44)))),0)</f>
        <v>69532</v>
      </c>
      <c r="H240" s="9">
        <f>ROUNDDOWN((('ASIG POR TRAMO'!H240*20%)+((45125*($B240/44)))),0)</f>
        <v>73779</v>
      </c>
      <c r="I240" s="9">
        <f>ROUNDDOWN((('ASIG POR TRAMO'!I240*20%)+((45125*($B240/44)))),0)</f>
        <v>78025</v>
      </c>
      <c r="J240" s="9">
        <f>ROUNDDOWN((('ASIG POR TRAMO'!J240*20%)+((45125*($B240/44)))),0)</f>
        <v>82271</v>
      </c>
      <c r="K240" s="9">
        <f>ROUNDDOWN((('ASIG POR TRAMO'!K240*20%)+((45125*($B240/44)))),0)</f>
        <v>86518</v>
      </c>
      <c r="L240" s="9">
        <f>ROUNDDOWN((('ASIG POR TRAMO'!L240*20%)+((45125*($B240/44)))),0)</f>
        <v>90764</v>
      </c>
      <c r="M240" s="9">
        <f>ROUNDDOWN((('ASIG POR TRAMO'!M240*20%)+((45125*($B240/44)))),0)</f>
        <v>95010</v>
      </c>
      <c r="N240" s="9">
        <f>ROUNDDOWN((('ASIG POR TRAMO'!N240*20%)+((45125*($B240/44)))),0)</f>
        <v>99257</v>
      </c>
      <c r="O240" s="9">
        <f>ROUNDDOWN((('ASIG POR TRAMO'!O240*20%)+((45125*($B240/44)))),0)</f>
        <v>103503</v>
      </c>
      <c r="P240" s="9">
        <f>ROUNDDOWN((('ASIG POR TRAMO'!P240*20%)+((45125*($B240/44)))),0)</f>
        <v>107749</v>
      </c>
      <c r="Q240" s="9">
        <f>ROUNDDOWN((('ASIG POR TRAMO'!Q240*20%)+((45125*($B240/44)))),0)</f>
        <v>111996</v>
      </c>
      <c r="R240" s="9">
        <f>ROUNDDOWN((('ASIG POR TRAMO'!R240*20%)+((45125*($B240/44)))),0)</f>
        <v>116242</v>
      </c>
    </row>
    <row r="241" spans="1:18" ht="18" customHeight="1" thickBot="1" x14ac:dyDescent="0.3">
      <c r="A241" s="11" t="s">
        <v>9</v>
      </c>
      <c r="B241" s="13">
        <v>37</v>
      </c>
      <c r="C241" s="14">
        <f>'RMN-BRP'!B39</f>
        <v>500875.47499999998</v>
      </c>
      <c r="D241" s="9">
        <f>ROUNDDOWN((('ASIG POR TRAMO'!D241*20%)+((45125*($B241/44)))),0)</f>
        <v>58371</v>
      </c>
      <c r="E241" s="9">
        <f>ROUNDDOWN((('ASIG POR TRAMO'!E241*20%)+((45125*($B241/44)))),0)</f>
        <v>62735</v>
      </c>
      <c r="F241" s="9">
        <f>ROUNDDOWN((('ASIG POR TRAMO'!F241*20%)+((45125*($B241/44)))),0)</f>
        <v>67099</v>
      </c>
      <c r="G241" s="9">
        <f>ROUNDDOWN((('ASIG POR TRAMO'!G241*20%)+((45125*($B241/44)))),0)</f>
        <v>71464</v>
      </c>
      <c r="H241" s="9">
        <f>ROUNDDOWN((('ASIG POR TRAMO'!H241*20%)+((45125*($B241/44)))),0)</f>
        <v>75828</v>
      </c>
      <c r="I241" s="9">
        <f>ROUNDDOWN((('ASIG POR TRAMO'!I241*20%)+((45125*($B241/44)))),0)</f>
        <v>80192</v>
      </c>
      <c r="J241" s="9">
        <f>ROUNDDOWN((('ASIG POR TRAMO'!J241*20%)+((45125*($B241/44)))),0)</f>
        <v>84557</v>
      </c>
      <c r="K241" s="9">
        <f>ROUNDDOWN((('ASIG POR TRAMO'!K241*20%)+((45125*($B241/44)))),0)</f>
        <v>88921</v>
      </c>
      <c r="L241" s="9">
        <f>ROUNDDOWN((('ASIG POR TRAMO'!L241*20%)+((45125*($B241/44)))),0)</f>
        <v>93285</v>
      </c>
      <c r="M241" s="9">
        <f>ROUNDDOWN((('ASIG POR TRAMO'!M241*20%)+((45125*($B241/44)))),0)</f>
        <v>97649</v>
      </c>
      <c r="N241" s="9">
        <f>ROUNDDOWN((('ASIG POR TRAMO'!N241*20%)+((45125*($B241/44)))),0)</f>
        <v>102014</v>
      </c>
      <c r="O241" s="9">
        <f>ROUNDDOWN((('ASIG POR TRAMO'!O241*20%)+((45125*($B241/44)))),0)</f>
        <v>106378</v>
      </c>
      <c r="P241" s="9">
        <f>ROUNDDOWN((('ASIG POR TRAMO'!P241*20%)+((45125*($B241/44)))),0)</f>
        <v>110742</v>
      </c>
      <c r="Q241" s="9">
        <f>ROUNDDOWN((('ASIG POR TRAMO'!Q241*20%)+((45125*($B241/44)))),0)</f>
        <v>115107</v>
      </c>
      <c r="R241" s="9">
        <f>ROUNDDOWN((('ASIG POR TRAMO'!R241*20%)+((45125*($B241/44)))),0)</f>
        <v>119471</v>
      </c>
    </row>
    <row r="242" spans="1:18" ht="18" customHeight="1" thickBot="1" x14ac:dyDescent="0.3">
      <c r="A242" s="11" t="s">
        <v>9</v>
      </c>
      <c r="B242" s="13">
        <v>38</v>
      </c>
      <c r="C242" s="14">
        <f>'RMN-BRP'!B40</f>
        <v>514412.64999999997</v>
      </c>
      <c r="D242" s="9">
        <f>ROUNDDOWN((('ASIG POR TRAMO'!D242*20%)+((45125*($B242/44)))),0)</f>
        <v>59949</v>
      </c>
      <c r="E242" s="9">
        <f>ROUNDDOWN((('ASIG POR TRAMO'!E242*20%)+((45125*($B242/44)))),0)</f>
        <v>64431</v>
      </c>
      <c r="F242" s="9">
        <f>ROUNDDOWN((('ASIG POR TRAMO'!F242*20%)+((45125*($B242/44)))),0)</f>
        <v>68913</v>
      </c>
      <c r="G242" s="9">
        <f>ROUNDDOWN((('ASIG POR TRAMO'!G242*20%)+((45125*($B242/44)))),0)</f>
        <v>73395</v>
      </c>
      <c r="H242" s="9">
        <f>ROUNDDOWN((('ASIG POR TRAMO'!H242*20%)+((45125*($B242/44)))),0)</f>
        <v>77877</v>
      </c>
      <c r="I242" s="9">
        <f>ROUNDDOWN((('ASIG POR TRAMO'!I242*20%)+((45125*($B242/44)))),0)</f>
        <v>82360</v>
      </c>
      <c r="J242" s="9">
        <f>ROUNDDOWN((('ASIG POR TRAMO'!J242*20%)+((45125*($B242/44)))),0)</f>
        <v>86842</v>
      </c>
      <c r="K242" s="9">
        <f>ROUNDDOWN((('ASIG POR TRAMO'!K242*20%)+((45125*($B242/44)))),0)</f>
        <v>91324</v>
      </c>
      <c r="L242" s="9">
        <f>ROUNDDOWN((('ASIG POR TRAMO'!L242*20%)+((45125*($B242/44)))),0)</f>
        <v>95806</v>
      </c>
      <c r="M242" s="9">
        <f>ROUNDDOWN((('ASIG POR TRAMO'!M242*20%)+((45125*($B242/44)))),0)</f>
        <v>100288</v>
      </c>
      <c r="N242" s="9">
        <f>ROUNDDOWN((('ASIG POR TRAMO'!N242*20%)+((45125*($B242/44)))),0)</f>
        <v>104771</v>
      </c>
      <c r="O242" s="9">
        <f>ROUNDDOWN((('ASIG POR TRAMO'!O242*20%)+((45125*($B242/44)))),0)</f>
        <v>109253</v>
      </c>
      <c r="P242" s="9">
        <f>ROUNDDOWN((('ASIG POR TRAMO'!P242*20%)+((45125*($B242/44)))),0)</f>
        <v>113735</v>
      </c>
      <c r="Q242" s="9">
        <f>ROUNDDOWN((('ASIG POR TRAMO'!Q242*20%)+((45125*($B242/44)))),0)</f>
        <v>118217</v>
      </c>
      <c r="R242" s="9">
        <f>ROUNDDOWN((('ASIG POR TRAMO'!R242*20%)+((45125*($B242/44)))),0)</f>
        <v>122700</v>
      </c>
    </row>
    <row r="243" spans="1:18" ht="18" customHeight="1" thickBot="1" x14ac:dyDescent="0.3">
      <c r="A243" s="11" t="s">
        <v>9</v>
      </c>
      <c r="B243" s="13">
        <v>39</v>
      </c>
      <c r="C243" s="14">
        <f>'RMN-BRP'!B41</f>
        <v>527949.82499999995</v>
      </c>
      <c r="D243" s="9">
        <f>ROUNDDOWN((('ASIG POR TRAMO'!D243*20%)+((45125*($B243/44)))),0)</f>
        <v>61526</v>
      </c>
      <c r="E243" s="9">
        <f>ROUNDDOWN((('ASIG POR TRAMO'!E243*20%)+((45125*($B243/44)))),0)</f>
        <v>66126</v>
      </c>
      <c r="F243" s="9">
        <f>ROUNDDOWN((('ASIG POR TRAMO'!F243*20%)+((45125*($B243/44)))),0)</f>
        <v>70727</v>
      </c>
      <c r="G243" s="9">
        <f>ROUNDDOWN((('ASIG POR TRAMO'!G243*20%)+((45125*($B243/44)))),0)</f>
        <v>75327</v>
      </c>
      <c r="H243" s="9">
        <f>ROUNDDOWN((('ASIG POR TRAMO'!H243*20%)+((45125*($B243/44)))),0)</f>
        <v>79927</v>
      </c>
      <c r="I243" s="9">
        <f>ROUNDDOWN((('ASIG POR TRAMO'!I243*20%)+((45125*($B243/44)))),0)</f>
        <v>84527</v>
      </c>
      <c r="J243" s="9">
        <f>ROUNDDOWN((('ASIG POR TRAMO'!J243*20%)+((45125*($B243/44)))),0)</f>
        <v>89127</v>
      </c>
      <c r="K243" s="9">
        <f>ROUNDDOWN((('ASIG POR TRAMO'!K243*20%)+((45125*($B243/44)))),0)</f>
        <v>93727</v>
      </c>
      <c r="L243" s="9">
        <f>ROUNDDOWN((('ASIG POR TRAMO'!L243*20%)+((45125*($B243/44)))),0)</f>
        <v>98328</v>
      </c>
      <c r="M243" s="9">
        <f>ROUNDDOWN((('ASIG POR TRAMO'!M243*20%)+((45125*($B243/44)))),0)</f>
        <v>102928</v>
      </c>
      <c r="N243" s="9">
        <f>ROUNDDOWN((('ASIG POR TRAMO'!N243*20%)+((45125*($B243/44)))),0)</f>
        <v>107528</v>
      </c>
      <c r="O243" s="9">
        <f>ROUNDDOWN((('ASIG POR TRAMO'!O243*20%)+((45125*($B243/44)))),0)</f>
        <v>112128</v>
      </c>
      <c r="P243" s="9">
        <f>ROUNDDOWN((('ASIG POR TRAMO'!P243*20%)+((45125*($B243/44)))),0)</f>
        <v>116728</v>
      </c>
      <c r="Q243" s="9">
        <f>ROUNDDOWN((('ASIG POR TRAMO'!Q243*20%)+((45125*($B243/44)))),0)</f>
        <v>121329</v>
      </c>
      <c r="R243" s="9">
        <f>ROUNDDOWN((('ASIG POR TRAMO'!R243*20%)+((45125*($B243/44)))),0)</f>
        <v>125929</v>
      </c>
    </row>
    <row r="244" spans="1:18" ht="18" customHeight="1" thickBot="1" x14ac:dyDescent="0.3">
      <c r="A244" s="11" t="s">
        <v>9</v>
      </c>
      <c r="B244" s="13">
        <v>40</v>
      </c>
      <c r="C244" s="14">
        <f>'RMN-BRP'!B42</f>
        <v>541487</v>
      </c>
      <c r="D244" s="9">
        <f>ROUNDDOWN((('ASIG POR TRAMO'!D244*20%)+((45125*($B244/44)))),0)</f>
        <v>63104</v>
      </c>
      <c r="E244" s="9">
        <f>ROUNDDOWN((('ASIG POR TRAMO'!E244*20%)+((45125*($B244/44)))),0)</f>
        <v>67822</v>
      </c>
      <c r="F244" s="9">
        <f>ROUNDDOWN((('ASIG POR TRAMO'!F244*20%)+((45125*($B244/44)))),0)</f>
        <v>72540</v>
      </c>
      <c r="G244" s="9">
        <f>ROUNDDOWN((('ASIG POR TRAMO'!G244*20%)+((45125*($B244/44)))),0)</f>
        <v>77258</v>
      </c>
      <c r="H244" s="9">
        <f>ROUNDDOWN((('ASIG POR TRAMO'!H244*20%)+((45125*($B244/44)))),0)</f>
        <v>81976</v>
      </c>
      <c r="I244" s="9">
        <f>ROUNDDOWN((('ASIG POR TRAMO'!I244*20%)+((45125*($B244/44)))),0)</f>
        <v>86694</v>
      </c>
      <c r="J244" s="9">
        <f>ROUNDDOWN((('ASIG POR TRAMO'!J244*20%)+((45125*($B244/44)))),0)</f>
        <v>91413</v>
      </c>
      <c r="K244" s="9">
        <f>ROUNDDOWN((('ASIG POR TRAMO'!K244*20%)+((45125*($B244/44)))),0)</f>
        <v>96131</v>
      </c>
      <c r="L244" s="9">
        <f>ROUNDDOWN((('ASIG POR TRAMO'!L244*20%)+((45125*($B244/44)))),0)</f>
        <v>100849</v>
      </c>
      <c r="M244" s="9">
        <f>ROUNDDOWN((('ASIG POR TRAMO'!M244*20%)+((45125*($B244/44)))),0)</f>
        <v>105567</v>
      </c>
      <c r="N244" s="9">
        <f>ROUNDDOWN((('ASIG POR TRAMO'!N244*20%)+((45125*($B244/44)))),0)</f>
        <v>110285</v>
      </c>
      <c r="O244" s="9">
        <f>ROUNDDOWN((('ASIG POR TRAMO'!O244*20%)+((45125*($B244/44)))),0)</f>
        <v>115003</v>
      </c>
      <c r="P244" s="9">
        <f>ROUNDDOWN((('ASIG POR TRAMO'!P244*20%)+((45125*($B244/44)))),0)</f>
        <v>119721</v>
      </c>
      <c r="Q244" s="9">
        <f>ROUNDDOWN((('ASIG POR TRAMO'!Q244*20%)+((45125*($B244/44)))),0)</f>
        <v>124439</v>
      </c>
      <c r="R244" s="9">
        <f>ROUNDDOWN((('ASIG POR TRAMO'!R244*20%)+((45125*($B244/44)))),0)</f>
        <v>129158</v>
      </c>
    </row>
    <row r="245" spans="1:18" ht="18" customHeight="1" thickBot="1" x14ac:dyDescent="0.3">
      <c r="A245" s="11" t="s">
        <v>9</v>
      </c>
      <c r="B245" s="13">
        <v>41</v>
      </c>
      <c r="C245" s="14">
        <f>'RMN-BRP'!B43</f>
        <v>555024.17499999993</v>
      </c>
      <c r="D245" s="9">
        <f>ROUNDDOWN((('ASIG POR TRAMO'!D245*20%)+((45125*($B245/44)))),0)</f>
        <v>64681</v>
      </c>
      <c r="E245" s="9">
        <f>ROUNDDOWN((('ASIG POR TRAMO'!E245*20%)+((45125*($B245/44)))),0)</f>
        <v>69518</v>
      </c>
      <c r="F245" s="9">
        <f>ROUNDDOWN((('ASIG POR TRAMO'!F245*20%)+((45125*($B245/44)))),0)</f>
        <v>74354</v>
      </c>
      <c r="G245" s="9">
        <f>ROUNDDOWN((('ASIG POR TRAMO'!G245*20%)+((45125*($B245/44)))),0)</f>
        <v>79190</v>
      </c>
      <c r="H245" s="9">
        <f>ROUNDDOWN((('ASIG POR TRAMO'!H245*20%)+((45125*($B245/44)))),0)</f>
        <v>84026</v>
      </c>
      <c r="I245" s="9">
        <f>ROUNDDOWN((('ASIG POR TRAMO'!I245*20%)+((45125*($B245/44)))),0)</f>
        <v>88862</v>
      </c>
      <c r="J245" s="9">
        <f>ROUNDDOWN((('ASIG POR TRAMO'!J245*20%)+((45125*($B245/44)))),0)</f>
        <v>93698</v>
      </c>
      <c r="K245" s="9">
        <f>ROUNDDOWN((('ASIG POR TRAMO'!K245*20%)+((45125*($B245/44)))),0)</f>
        <v>98534</v>
      </c>
      <c r="L245" s="9">
        <f>ROUNDDOWN((('ASIG POR TRAMO'!L245*20%)+((45125*($B245/44)))),0)</f>
        <v>103370</v>
      </c>
      <c r="M245" s="9">
        <f>ROUNDDOWN((('ASIG POR TRAMO'!M245*20%)+((45125*($B245/44)))),0)</f>
        <v>108206</v>
      </c>
      <c r="N245" s="9">
        <f>ROUNDDOWN((('ASIG POR TRAMO'!N245*20%)+((45125*($B245/44)))),0)</f>
        <v>113042</v>
      </c>
      <c r="O245" s="9">
        <f>ROUNDDOWN((('ASIG POR TRAMO'!O245*20%)+((45125*($B245/44)))),0)</f>
        <v>117878</v>
      </c>
      <c r="P245" s="9">
        <f>ROUNDDOWN((('ASIG POR TRAMO'!P245*20%)+((45125*($B245/44)))),0)</f>
        <v>122714</v>
      </c>
      <c r="Q245" s="9">
        <f>ROUNDDOWN((('ASIG POR TRAMO'!Q245*20%)+((45125*($B245/44)))),0)</f>
        <v>127550</v>
      </c>
      <c r="R245" s="9">
        <f>ROUNDDOWN((('ASIG POR TRAMO'!R245*20%)+((45125*($B245/44)))),0)</f>
        <v>132387</v>
      </c>
    </row>
    <row r="246" spans="1:18" ht="18" customHeight="1" thickBot="1" x14ac:dyDescent="0.3">
      <c r="A246" s="11" t="s">
        <v>9</v>
      </c>
      <c r="B246" s="13">
        <v>42</v>
      </c>
      <c r="C246" s="14">
        <f>'RMN-BRP'!B44</f>
        <v>568561.35</v>
      </c>
      <c r="D246" s="9">
        <f>ROUNDDOWN((('ASIG POR TRAMO'!D246*20%)+((45125*($B246/44)))),0)</f>
        <v>66259</v>
      </c>
      <c r="E246" s="9">
        <f>ROUNDDOWN((('ASIG POR TRAMO'!E246*20%)+((45125*($B246/44)))),0)</f>
        <v>71213</v>
      </c>
      <c r="F246" s="9">
        <f>ROUNDDOWN((('ASIG POR TRAMO'!F246*20%)+((45125*($B246/44)))),0)</f>
        <v>76167</v>
      </c>
      <c r="G246" s="9">
        <f>ROUNDDOWN((('ASIG POR TRAMO'!G246*20%)+((45125*($B246/44)))),0)</f>
        <v>81121</v>
      </c>
      <c r="H246" s="9">
        <f>ROUNDDOWN((('ASIG POR TRAMO'!H246*20%)+((45125*($B246/44)))),0)</f>
        <v>86075</v>
      </c>
      <c r="I246" s="9">
        <f>ROUNDDOWN((('ASIG POR TRAMO'!I246*20%)+((45125*($B246/44)))),0)</f>
        <v>91029</v>
      </c>
      <c r="J246" s="9">
        <f>ROUNDDOWN((('ASIG POR TRAMO'!J246*20%)+((45125*($B246/44)))),0)</f>
        <v>95983</v>
      </c>
      <c r="K246" s="9">
        <f>ROUNDDOWN((('ASIG POR TRAMO'!K246*20%)+((45125*($B246/44)))),0)</f>
        <v>100937</v>
      </c>
      <c r="L246" s="9">
        <f>ROUNDDOWN((('ASIG POR TRAMO'!L246*20%)+((45125*($B246/44)))),0)</f>
        <v>105891</v>
      </c>
      <c r="M246" s="9">
        <f>ROUNDDOWN((('ASIG POR TRAMO'!M246*20%)+((45125*($B246/44)))),0)</f>
        <v>110845</v>
      </c>
      <c r="N246" s="9">
        <f>ROUNDDOWN((('ASIG POR TRAMO'!N246*20%)+((45125*($B246/44)))),0)</f>
        <v>115799</v>
      </c>
      <c r="O246" s="9">
        <f>ROUNDDOWN((('ASIG POR TRAMO'!O246*20%)+((45125*($B246/44)))),0)</f>
        <v>120754</v>
      </c>
      <c r="P246" s="9">
        <f>ROUNDDOWN((('ASIG POR TRAMO'!P246*20%)+((45125*($B246/44)))),0)</f>
        <v>125708</v>
      </c>
      <c r="Q246" s="9">
        <f>ROUNDDOWN((('ASIG POR TRAMO'!Q246*20%)+((45125*($B246/44)))),0)</f>
        <v>130662</v>
      </c>
      <c r="R246" s="9">
        <f>ROUNDDOWN((('ASIG POR TRAMO'!R246*20%)+((45125*($B246/44)))),0)</f>
        <v>135616</v>
      </c>
    </row>
    <row r="247" spans="1:18" ht="18" customHeight="1" thickBot="1" x14ac:dyDescent="0.3">
      <c r="A247" s="11" t="s">
        <v>9</v>
      </c>
      <c r="B247" s="13">
        <v>43</v>
      </c>
      <c r="C247" s="14">
        <f>'RMN-BRP'!B45</f>
        <v>582098.52500000002</v>
      </c>
      <c r="D247" s="9">
        <f>ROUNDDOWN((('ASIG POR TRAMO'!D247*20%)+((45125*($B247/44)))),0)</f>
        <v>67837</v>
      </c>
      <c r="E247" s="9">
        <f>ROUNDDOWN((('ASIG POR TRAMO'!E247*20%)+((45125*($B247/44)))),0)</f>
        <v>72909</v>
      </c>
      <c r="F247" s="9">
        <f>ROUNDDOWN((('ASIG POR TRAMO'!F247*20%)+((45125*($B247/44)))),0)</f>
        <v>77981</v>
      </c>
      <c r="G247" s="9">
        <f>ROUNDDOWN((('ASIG POR TRAMO'!G247*20%)+((45125*($B247/44)))),0)</f>
        <v>83053</v>
      </c>
      <c r="H247" s="9">
        <f>ROUNDDOWN((('ASIG POR TRAMO'!H247*20%)+((45125*($B247/44)))),0)</f>
        <v>88125</v>
      </c>
      <c r="I247" s="9">
        <f>ROUNDDOWN((('ASIG POR TRAMO'!I247*20%)+((45125*($B247/44)))),0)</f>
        <v>93197</v>
      </c>
      <c r="J247" s="9">
        <f>ROUNDDOWN((('ASIG POR TRAMO'!J247*20%)+((45125*($B247/44)))),0)</f>
        <v>98269</v>
      </c>
      <c r="K247" s="9">
        <f>ROUNDDOWN((('ASIG POR TRAMO'!K247*20%)+((45125*($B247/44)))),0)</f>
        <v>103341</v>
      </c>
      <c r="L247" s="9">
        <f>ROUNDDOWN((('ASIG POR TRAMO'!L247*20%)+((45125*($B247/44)))),0)</f>
        <v>108413</v>
      </c>
      <c r="M247" s="9">
        <f>ROUNDDOWN((('ASIG POR TRAMO'!M247*20%)+((45125*($B247/44)))),0)</f>
        <v>113485</v>
      </c>
      <c r="N247" s="9">
        <f>ROUNDDOWN((('ASIG POR TRAMO'!N247*20%)+((45125*($B247/44)))),0)</f>
        <v>118557</v>
      </c>
      <c r="O247" s="9">
        <f>ROUNDDOWN((('ASIG POR TRAMO'!O247*20%)+((45125*($B247/44)))),0)</f>
        <v>123629</v>
      </c>
      <c r="P247" s="9">
        <f>ROUNDDOWN((('ASIG POR TRAMO'!P247*20%)+((45125*($B247/44)))),0)</f>
        <v>128701</v>
      </c>
      <c r="Q247" s="9">
        <f>ROUNDDOWN((('ASIG POR TRAMO'!Q247*20%)+((45125*($B247/44)))),0)</f>
        <v>133773</v>
      </c>
      <c r="R247" s="9">
        <f>ROUNDDOWN((('ASIG POR TRAMO'!R247*20%)+((45125*($B247/44)))),0)</f>
        <v>138845</v>
      </c>
    </row>
    <row r="248" spans="1:18" ht="18" customHeight="1" thickBot="1" x14ac:dyDescent="0.3">
      <c r="A248" s="11" t="s">
        <v>9</v>
      </c>
      <c r="B248" s="15">
        <v>44</v>
      </c>
      <c r="C248" s="16">
        <f>'RMN-BRP'!B46</f>
        <v>595635.69999999995</v>
      </c>
      <c r="D248" s="9">
        <f>ROUNDDOWN((('ASIG POR TRAMO'!D248*20%)+((45125*($B248/44)))),0)</f>
        <v>69414</v>
      </c>
      <c r="E248" s="9">
        <f>ROUNDDOWN((('ASIG POR TRAMO'!E248*20%)+((45125*($B248/44)))),0)</f>
        <v>74604</v>
      </c>
      <c r="F248" s="9">
        <f>ROUNDDOWN((('ASIG POR TRAMO'!F248*20%)+((45125*($B248/44)))),0)</f>
        <v>79794</v>
      </c>
      <c r="G248" s="9">
        <f>ROUNDDOWN((('ASIG POR TRAMO'!G248*20%)+((45125*($B248/44)))),0)</f>
        <v>84984</v>
      </c>
      <c r="H248" s="9">
        <f>ROUNDDOWN((('ASIG POR TRAMO'!H248*20%)+((45125*($B248/44)))),0)</f>
        <v>90174</v>
      </c>
      <c r="I248" s="9">
        <f>ROUNDDOWN((('ASIG POR TRAMO'!I248*20%)+((45125*($B248/44)))),0)</f>
        <v>95364</v>
      </c>
      <c r="J248" s="9">
        <f>ROUNDDOWN((('ASIG POR TRAMO'!J248*20%)+((45125*($B248/44)))),0)</f>
        <v>100554</v>
      </c>
      <c r="K248" s="9">
        <f>ROUNDDOWN((('ASIG POR TRAMO'!K248*20%)+((45125*($B248/44)))),0)</f>
        <v>105744</v>
      </c>
      <c r="L248" s="9">
        <f>ROUNDDOWN((('ASIG POR TRAMO'!L248*20%)+((45125*($B248/44)))),0)</f>
        <v>110934</v>
      </c>
      <c r="M248" s="9">
        <f>ROUNDDOWN((('ASIG POR TRAMO'!M248*20%)+((45125*($B248/44)))),0)</f>
        <v>116124</v>
      </c>
      <c r="N248" s="9">
        <f>ROUNDDOWN((('ASIG POR TRAMO'!N248*20%)+((45125*($B248/44)))),0)</f>
        <v>121314</v>
      </c>
      <c r="O248" s="9">
        <f>ROUNDDOWN((('ASIG POR TRAMO'!O248*20%)+((45125*($B248/44)))),0)</f>
        <v>126504</v>
      </c>
      <c r="P248" s="9">
        <f>ROUNDDOWN((('ASIG POR TRAMO'!P248*20%)+((45125*($B248/44)))),0)</f>
        <v>131694</v>
      </c>
      <c r="Q248" s="9">
        <f>ROUNDDOWN((('ASIG POR TRAMO'!Q248*20%)+((45125*($B248/44)))),0)</f>
        <v>136884</v>
      </c>
      <c r="R248" s="9">
        <f>ROUNDDOWN((('ASIG POR TRAMO'!R248*20%)+((45125*($B248/44)))),0)</f>
        <v>142074</v>
      </c>
    </row>
    <row r="249" spans="1:18" ht="18" customHeight="1" thickBot="1" x14ac:dyDescent="0.3">
      <c r="A249" s="29"/>
      <c r="B249" s="29"/>
      <c r="C249" s="30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</row>
    <row r="250" spans="1:18" ht="16.5" thickBot="1" x14ac:dyDescent="0.3">
      <c r="A250" s="1"/>
      <c r="B250" s="5"/>
      <c r="C250" s="5"/>
      <c r="D250" s="146" t="s">
        <v>78</v>
      </c>
      <c r="E250" s="147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</row>
    <row r="251" spans="1:18" ht="15.75" thickBot="1" x14ac:dyDescent="0.3">
      <c r="A251" s="1"/>
      <c r="B251" s="5"/>
      <c r="C251" s="5"/>
      <c r="D251" s="141" t="s">
        <v>5</v>
      </c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3"/>
    </row>
    <row r="252" spans="1:18" ht="17.45" customHeight="1" thickBot="1" x14ac:dyDescent="0.3">
      <c r="A252" s="26" t="s">
        <v>6</v>
      </c>
      <c r="B252" s="144" t="s">
        <v>0</v>
      </c>
      <c r="C252" s="145"/>
      <c r="D252" s="17">
        <v>1</v>
      </c>
      <c r="E252" s="18">
        <v>2</v>
      </c>
      <c r="F252" s="19">
        <v>3</v>
      </c>
      <c r="G252" s="19">
        <v>4</v>
      </c>
      <c r="H252" s="19">
        <v>5</v>
      </c>
      <c r="I252" s="19">
        <v>6</v>
      </c>
      <c r="J252" s="19">
        <v>7</v>
      </c>
      <c r="K252" s="19">
        <v>8</v>
      </c>
      <c r="L252" s="19">
        <v>9</v>
      </c>
      <c r="M252" s="19">
        <v>10</v>
      </c>
      <c r="N252" s="19">
        <v>11</v>
      </c>
      <c r="O252" s="19">
        <v>12</v>
      </c>
      <c r="P252" s="19">
        <v>13</v>
      </c>
      <c r="Q252" s="19">
        <v>14</v>
      </c>
      <c r="R252" s="20">
        <v>15</v>
      </c>
    </row>
    <row r="253" spans="1:18" ht="17.45" customHeight="1" thickBot="1" x14ac:dyDescent="0.3">
      <c r="A253" s="11" t="s">
        <v>9</v>
      </c>
      <c r="B253" s="11">
        <v>1</v>
      </c>
      <c r="C253" s="12">
        <f>'RMN-BRP'!E3</f>
        <v>14243.4</v>
      </c>
      <c r="D253" s="9">
        <f>ROUNDDOWN((('ASIG POR TRAMO'!D255*20%)+((45125*($B253/44)))),0)</f>
        <v>1582</v>
      </c>
      <c r="E253" s="9">
        <f>ROUNDDOWN((('ASIG POR TRAMO'!E255*20%)+((45125*($B253/44)))),0)</f>
        <v>1704</v>
      </c>
      <c r="F253" s="9">
        <f>ROUNDDOWN((('ASIG POR TRAMO'!F255*20%)+((45125*($B253/44)))),0)</f>
        <v>1827</v>
      </c>
      <c r="G253" s="9">
        <f>ROUNDDOWN((('ASIG POR TRAMO'!G255*20%)+((45125*($B253/44)))),0)</f>
        <v>1950</v>
      </c>
      <c r="H253" s="9">
        <f>ROUNDDOWN((('ASIG POR TRAMO'!H255*20%)+((45125*($B253/44)))),0)</f>
        <v>2072</v>
      </c>
      <c r="I253" s="9">
        <f>ROUNDDOWN((('ASIG POR TRAMO'!I255*20%)+((45125*($B253/44)))),0)</f>
        <v>2195</v>
      </c>
      <c r="J253" s="9">
        <f>ROUNDDOWN((('ASIG POR TRAMO'!J255*20%)+((45125*($B253/44)))),0)</f>
        <v>2318</v>
      </c>
      <c r="K253" s="9">
        <f>ROUNDDOWN((('ASIG POR TRAMO'!K255*20%)+((45125*($B253/44)))),0)</f>
        <v>2440</v>
      </c>
      <c r="L253" s="9">
        <f>ROUNDDOWN((('ASIG POR TRAMO'!L255*20%)+((45125*($B253/44)))),0)</f>
        <v>2563</v>
      </c>
      <c r="M253" s="9">
        <f>ROUNDDOWN((('ASIG POR TRAMO'!M255*20%)+((45125*($B253/44)))),0)</f>
        <v>2686</v>
      </c>
      <c r="N253" s="9">
        <f>ROUNDDOWN((('ASIG POR TRAMO'!N255*20%)+((45125*($B253/44)))),0)</f>
        <v>2808</v>
      </c>
      <c r="O253" s="9">
        <f>ROUNDDOWN((('ASIG POR TRAMO'!O255*20%)+((45125*($B253/44)))),0)</f>
        <v>2931</v>
      </c>
      <c r="P253" s="9">
        <f>ROUNDDOWN((('ASIG POR TRAMO'!P255*20%)+((45125*($B253/44)))),0)</f>
        <v>3054</v>
      </c>
      <c r="Q253" s="9">
        <f>ROUNDDOWN((('ASIG POR TRAMO'!Q255*20%)+((45125*($B253/44)))),0)</f>
        <v>3176</v>
      </c>
      <c r="R253" s="9">
        <f>ROUNDDOWN((('ASIG POR TRAMO'!R255*20%)+((45125*($B253/44)))),0)</f>
        <v>3299</v>
      </c>
    </row>
    <row r="254" spans="1:18" ht="17.45" customHeight="1" thickBot="1" x14ac:dyDescent="0.3">
      <c r="A254" s="11" t="s">
        <v>9</v>
      </c>
      <c r="B254" s="13">
        <v>2</v>
      </c>
      <c r="C254" s="14">
        <f>'RMN-BRP'!E4</f>
        <v>28486.799999999999</v>
      </c>
      <c r="D254" s="9">
        <f>ROUNDDOWN((('ASIG POR TRAMO'!D256*20%)+((45125*($B254/44)))),0)</f>
        <v>3164</v>
      </c>
      <c r="E254" s="9">
        <f>ROUNDDOWN((('ASIG POR TRAMO'!E256*20%)+((45125*($B254/44)))),0)</f>
        <v>3409</v>
      </c>
      <c r="F254" s="9">
        <f>ROUNDDOWN((('ASIG POR TRAMO'!F256*20%)+((45125*($B254/44)))),0)</f>
        <v>3655</v>
      </c>
      <c r="G254" s="9">
        <f>ROUNDDOWN((('ASIG POR TRAMO'!G256*20%)+((45125*($B254/44)))),0)</f>
        <v>3900</v>
      </c>
      <c r="H254" s="9">
        <f>ROUNDDOWN((('ASIG POR TRAMO'!H256*20%)+((45125*($B254/44)))),0)</f>
        <v>4145</v>
      </c>
      <c r="I254" s="9">
        <f>ROUNDDOWN((('ASIG POR TRAMO'!I256*20%)+((45125*($B254/44)))),0)</f>
        <v>4391</v>
      </c>
      <c r="J254" s="9">
        <f>ROUNDDOWN((('ASIG POR TRAMO'!J256*20%)+((45125*($B254/44)))),0)</f>
        <v>4636</v>
      </c>
      <c r="K254" s="9">
        <f>ROUNDDOWN((('ASIG POR TRAMO'!K256*20%)+((45125*($B254/44)))),0)</f>
        <v>4881</v>
      </c>
      <c r="L254" s="9">
        <f>ROUNDDOWN((('ASIG POR TRAMO'!L256*20%)+((45125*($B254/44)))),0)</f>
        <v>5126</v>
      </c>
      <c r="M254" s="9">
        <f>ROUNDDOWN((('ASIG POR TRAMO'!M256*20%)+((45125*($B254/44)))),0)</f>
        <v>5372</v>
      </c>
      <c r="N254" s="9">
        <f>ROUNDDOWN((('ASIG POR TRAMO'!N256*20%)+((45125*($B254/44)))),0)</f>
        <v>5617</v>
      </c>
      <c r="O254" s="9">
        <f>ROUNDDOWN((('ASIG POR TRAMO'!O256*20%)+((45125*($B254/44)))),0)</f>
        <v>5862</v>
      </c>
      <c r="P254" s="9">
        <f>ROUNDDOWN((('ASIG POR TRAMO'!P256*20%)+((45125*($B254/44)))),0)</f>
        <v>6108</v>
      </c>
      <c r="Q254" s="9">
        <f>ROUNDDOWN((('ASIG POR TRAMO'!Q256*20%)+((45125*($B254/44)))),0)</f>
        <v>6353</v>
      </c>
      <c r="R254" s="9">
        <f>ROUNDDOWN((('ASIG POR TRAMO'!R256*20%)+((45125*($B254/44)))),0)</f>
        <v>6598</v>
      </c>
    </row>
    <row r="255" spans="1:18" ht="17.45" customHeight="1" thickBot="1" x14ac:dyDescent="0.3">
      <c r="A255" s="11" t="s">
        <v>9</v>
      </c>
      <c r="B255" s="13">
        <v>3</v>
      </c>
      <c r="C255" s="14">
        <f>'RMN-BRP'!E5</f>
        <v>42730.2</v>
      </c>
      <c r="D255" s="9">
        <f>ROUNDDOWN((('ASIG POR TRAMO'!D257*20%)+((45125*($B255/44)))),0)</f>
        <v>4746</v>
      </c>
      <c r="E255" s="9">
        <f>ROUNDDOWN((('ASIG POR TRAMO'!E257*20%)+((45125*($B255/44)))),0)</f>
        <v>5114</v>
      </c>
      <c r="F255" s="9">
        <f>ROUNDDOWN((('ASIG POR TRAMO'!F257*20%)+((45125*($B255/44)))),0)</f>
        <v>5482</v>
      </c>
      <c r="G255" s="9">
        <f>ROUNDDOWN((('ASIG POR TRAMO'!G257*20%)+((45125*($B255/44)))),0)</f>
        <v>5850</v>
      </c>
      <c r="H255" s="9">
        <f>ROUNDDOWN((('ASIG POR TRAMO'!H257*20%)+((45125*($B255/44)))),0)</f>
        <v>6218</v>
      </c>
      <c r="I255" s="9">
        <f>ROUNDDOWN((('ASIG POR TRAMO'!I257*20%)+((45125*($B255/44)))),0)</f>
        <v>6586</v>
      </c>
      <c r="J255" s="9">
        <f>ROUNDDOWN((('ASIG POR TRAMO'!J257*20%)+((45125*($B255/44)))),0)</f>
        <v>6954</v>
      </c>
      <c r="K255" s="9">
        <f>ROUNDDOWN((('ASIG POR TRAMO'!K257*20%)+((45125*($B255/44)))),0)</f>
        <v>7322</v>
      </c>
      <c r="L255" s="9">
        <f>ROUNDDOWN((('ASIG POR TRAMO'!L257*20%)+((45125*($B255/44)))),0)</f>
        <v>7690</v>
      </c>
      <c r="M255" s="9">
        <f>ROUNDDOWN((('ASIG POR TRAMO'!M257*20%)+((45125*($B255/44)))),0)</f>
        <v>8058</v>
      </c>
      <c r="N255" s="9">
        <f>ROUNDDOWN((('ASIG POR TRAMO'!N257*20%)+((45125*($B255/44)))),0)</f>
        <v>8426</v>
      </c>
      <c r="O255" s="9">
        <f>ROUNDDOWN((('ASIG POR TRAMO'!O257*20%)+((45125*($B255/44)))),0)</f>
        <v>8794</v>
      </c>
      <c r="P255" s="9">
        <f>ROUNDDOWN((('ASIG POR TRAMO'!P257*20%)+((45125*($B255/44)))),0)</f>
        <v>9162</v>
      </c>
      <c r="Q255" s="9">
        <f>ROUNDDOWN((('ASIG POR TRAMO'!Q257*20%)+((45125*($B255/44)))),0)</f>
        <v>9530</v>
      </c>
      <c r="R255" s="9">
        <f>ROUNDDOWN((('ASIG POR TRAMO'!R257*20%)+((45125*($B255/44)))),0)</f>
        <v>9898</v>
      </c>
    </row>
    <row r="256" spans="1:18" ht="17.45" customHeight="1" thickBot="1" x14ac:dyDescent="0.3">
      <c r="A256" s="11" t="s">
        <v>9</v>
      </c>
      <c r="B256" s="13">
        <v>4</v>
      </c>
      <c r="C256" s="14">
        <f>'RMN-BRP'!E6</f>
        <v>56973.599999999999</v>
      </c>
      <c r="D256" s="9">
        <f>ROUNDDOWN((('ASIG POR TRAMO'!D258*20%)+((45125*($B256/44)))),0)</f>
        <v>6329</v>
      </c>
      <c r="E256" s="9">
        <f>ROUNDDOWN((('ASIG POR TRAMO'!E258*20%)+((45125*($B256/44)))),0)</f>
        <v>6819</v>
      </c>
      <c r="F256" s="9">
        <f>ROUNDDOWN((('ASIG POR TRAMO'!F258*20%)+((45125*($B256/44)))),0)</f>
        <v>7310</v>
      </c>
      <c r="G256" s="9">
        <f>ROUNDDOWN((('ASIG POR TRAMO'!G258*20%)+((45125*($B256/44)))),0)</f>
        <v>7801</v>
      </c>
      <c r="H256" s="9">
        <f>ROUNDDOWN((('ASIG POR TRAMO'!H258*20%)+((45125*($B256/44)))),0)</f>
        <v>8291</v>
      </c>
      <c r="I256" s="9">
        <f>ROUNDDOWN((('ASIG POR TRAMO'!I258*20%)+((45125*($B256/44)))),0)</f>
        <v>8782</v>
      </c>
      <c r="J256" s="9">
        <f>ROUNDDOWN((('ASIG POR TRAMO'!J258*20%)+((45125*($B256/44)))),0)</f>
        <v>9273</v>
      </c>
      <c r="K256" s="9">
        <f>ROUNDDOWN((('ASIG POR TRAMO'!K258*20%)+((45125*($B256/44)))),0)</f>
        <v>9763</v>
      </c>
      <c r="L256" s="9">
        <f>ROUNDDOWN((('ASIG POR TRAMO'!L258*20%)+((45125*($B256/44)))),0)</f>
        <v>10254</v>
      </c>
      <c r="M256" s="9">
        <f>ROUNDDOWN((('ASIG POR TRAMO'!M258*20%)+((45125*($B256/44)))),0)</f>
        <v>10744</v>
      </c>
      <c r="N256" s="9">
        <f>ROUNDDOWN((('ASIG POR TRAMO'!N258*20%)+((45125*($B256/44)))),0)</f>
        <v>11235</v>
      </c>
      <c r="O256" s="9">
        <f>ROUNDDOWN((('ASIG POR TRAMO'!O258*20%)+((45125*($B256/44)))),0)</f>
        <v>11726</v>
      </c>
      <c r="P256" s="9">
        <f>ROUNDDOWN((('ASIG POR TRAMO'!P258*20%)+((45125*($B256/44)))),0)</f>
        <v>12216</v>
      </c>
      <c r="Q256" s="9">
        <f>ROUNDDOWN((('ASIG POR TRAMO'!Q258*20%)+((45125*($B256/44)))),0)</f>
        <v>12707</v>
      </c>
      <c r="R256" s="9">
        <f>ROUNDDOWN((('ASIG POR TRAMO'!R258*20%)+((45125*($B256/44)))),0)</f>
        <v>13198</v>
      </c>
    </row>
    <row r="257" spans="1:18" ht="17.45" customHeight="1" thickBot="1" x14ac:dyDescent="0.3">
      <c r="A257" s="11" t="s">
        <v>9</v>
      </c>
      <c r="B257" s="13">
        <v>5</v>
      </c>
      <c r="C257" s="14">
        <f>'RMN-BRP'!E7</f>
        <v>71217</v>
      </c>
      <c r="D257" s="9">
        <f>ROUNDDOWN((('ASIG POR TRAMO'!D259*20%)+((45125*($B257/44)))),0)</f>
        <v>7911</v>
      </c>
      <c r="E257" s="9">
        <f>ROUNDDOWN((('ASIG POR TRAMO'!E259*20%)+((45125*($B257/44)))),0)</f>
        <v>8525</v>
      </c>
      <c r="F257" s="9">
        <f>ROUNDDOWN((('ASIG POR TRAMO'!F259*20%)+((45125*($B257/44)))),0)</f>
        <v>9138</v>
      </c>
      <c r="G257" s="9">
        <f>ROUNDDOWN((('ASIG POR TRAMO'!G259*20%)+((45125*($B257/44)))),0)</f>
        <v>9751</v>
      </c>
      <c r="H257" s="9">
        <f>ROUNDDOWN((('ASIG POR TRAMO'!H259*20%)+((45125*($B257/44)))),0)</f>
        <v>10364</v>
      </c>
      <c r="I257" s="9">
        <f>ROUNDDOWN((('ASIG POR TRAMO'!I259*20%)+((45125*($B257/44)))),0)</f>
        <v>10978</v>
      </c>
      <c r="J257" s="9">
        <f>ROUNDDOWN((('ASIG POR TRAMO'!J259*20%)+((45125*($B257/44)))),0)</f>
        <v>11591</v>
      </c>
      <c r="K257" s="9">
        <f>ROUNDDOWN((('ASIG POR TRAMO'!K259*20%)+((45125*($B257/44)))),0)</f>
        <v>12204</v>
      </c>
      <c r="L257" s="9">
        <f>ROUNDDOWN((('ASIG POR TRAMO'!L259*20%)+((45125*($B257/44)))),0)</f>
        <v>12818</v>
      </c>
      <c r="M257" s="9">
        <f>ROUNDDOWN((('ASIG POR TRAMO'!M259*20%)+((45125*($B257/44)))),0)</f>
        <v>13431</v>
      </c>
      <c r="N257" s="9">
        <f>ROUNDDOWN((('ASIG POR TRAMO'!N259*20%)+((45125*($B257/44)))),0)</f>
        <v>14044</v>
      </c>
      <c r="O257" s="9">
        <f>ROUNDDOWN((('ASIG POR TRAMO'!O259*20%)+((45125*($B257/44)))),0)</f>
        <v>14657</v>
      </c>
      <c r="P257" s="9">
        <f>ROUNDDOWN((('ASIG POR TRAMO'!P259*20%)+((45125*($B257/44)))),0)</f>
        <v>15271</v>
      </c>
      <c r="Q257" s="9">
        <f>ROUNDDOWN((('ASIG POR TRAMO'!Q259*20%)+((45125*($B257/44)))),0)</f>
        <v>15884</v>
      </c>
      <c r="R257" s="9">
        <f>ROUNDDOWN((('ASIG POR TRAMO'!R259*20%)+((45125*($B257/44)))),0)</f>
        <v>16497</v>
      </c>
    </row>
    <row r="258" spans="1:18" ht="17.45" customHeight="1" thickBot="1" x14ac:dyDescent="0.3">
      <c r="A258" s="11" t="s">
        <v>9</v>
      </c>
      <c r="B258" s="13">
        <v>6</v>
      </c>
      <c r="C258" s="14">
        <f>'RMN-BRP'!E8</f>
        <v>85460.4</v>
      </c>
      <c r="D258" s="9">
        <f>ROUNDDOWN((('ASIG POR TRAMO'!D260*20%)+((45125*($B258/44)))),0)</f>
        <v>9494</v>
      </c>
      <c r="E258" s="9">
        <f>ROUNDDOWN((('ASIG POR TRAMO'!E260*20%)+((45125*($B258/44)))),0)</f>
        <v>10230</v>
      </c>
      <c r="F258" s="9">
        <f>ROUNDDOWN((('ASIG POR TRAMO'!F260*20%)+((45125*($B258/44)))),0)</f>
        <v>10966</v>
      </c>
      <c r="G258" s="9">
        <f>ROUNDDOWN((('ASIG POR TRAMO'!G260*20%)+((45125*($B258/44)))),0)</f>
        <v>11702</v>
      </c>
      <c r="H258" s="9">
        <f>ROUNDDOWN((('ASIG POR TRAMO'!H260*20%)+((45125*($B258/44)))),0)</f>
        <v>12437</v>
      </c>
      <c r="I258" s="9">
        <f>ROUNDDOWN((('ASIG POR TRAMO'!I260*20%)+((45125*($B258/44)))),0)</f>
        <v>13173</v>
      </c>
      <c r="J258" s="9">
        <f>ROUNDDOWN((('ASIG POR TRAMO'!J260*20%)+((45125*($B258/44)))),0)</f>
        <v>13909</v>
      </c>
      <c r="K258" s="9">
        <f>ROUNDDOWN((('ASIG POR TRAMO'!K260*20%)+((45125*($B258/44)))),0)</f>
        <v>14645</v>
      </c>
      <c r="L258" s="9">
        <f>ROUNDDOWN((('ASIG POR TRAMO'!L260*20%)+((45125*($B258/44)))),0)</f>
        <v>15381</v>
      </c>
      <c r="M258" s="9">
        <f>ROUNDDOWN((('ASIG POR TRAMO'!M260*20%)+((45125*($B258/44)))),0)</f>
        <v>16117</v>
      </c>
      <c r="N258" s="9">
        <f>ROUNDDOWN((('ASIG POR TRAMO'!N260*20%)+((45125*($B258/44)))),0)</f>
        <v>16853</v>
      </c>
      <c r="O258" s="9">
        <f>ROUNDDOWN((('ASIG POR TRAMO'!O260*20%)+((45125*($B258/44)))),0)</f>
        <v>17589</v>
      </c>
      <c r="P258" s="9">
        <f>ROUNDDOWN((('ASIG POR TRAMO'!P260*20%)+((45125*($B258/44)))),0)</f>
        <v>18325</v>
      </c>
      <c r="Q258" s="9">
        <f>ROUNDDOWN((('ASIG POR TRAMO'!Q260*20%)+((45125*($B258/44)))),0)</f>
        <v>19061</v>
      </c>
      <c r="R258" s="9">
        <f>ROUNDDOWN((('ASIG POR TRAMO'!R260*20%)+((45125*($B258/44)))),0)</f>
        <v>19797</v>
      </c>
    </row>
    <row r="259" spans="1:18" ht="17.45" customHeight="1" thickBot="1" x14ac:dyDescent="0.3">
      <c r="A259" s="11" t="s">
        <v>9</v>
      </c>
      <c r="B259" s="13">
        <v>7</v>
      </c>
      <c r="C259" s="14">
        <f>'RMN-BRP'!E9</f>
        <v>99703.8</v>
      </c>
      <c r="D259" s="9">
        <f>ROUNDDOWN((('ASIG POR TRAMO'!D261*20%)+((45125*($B259/44)))),0)</f>
        <v>11076</v>
      </c>
      <c r="E259" s="9">
        <f>ROUNDDOWN((('ASIG POR TRAMO'!E261*20%)+((45125*($B259/44)))),0)</f>
        <v>11935</v>
      </c>
      <c r="F259" s="9">
        <f>ROUNDDOWN((('ASIG POR TRAMO'!F261*20%)+((45125*($B259/44)))),0)</f>
        <v>12793</v>
      </c>
      <c r="G259" s="9">
        <f>ROUNDDOWN((('ASIG POR TRAMO'!G261*20%)+((45125*($B259/44)))),0)</f>
        <v>13652</v>
      </c>
      <c r="H259" s="9">
        <f>ROUNDDOWN((('ASIG POR TRAMO'!H261*20%)+((45125*($B259/44)))),0)</f>
        <v>14510</v>
      </c>
      <c r="I259" s="9">
        <f>ROUNDDOWN((('ASIG POR TRAMO'!I261*20%)+((45125*($B259/44)))),0)</f>
        <v>15369</v>
      </c>
      <c r="J259" s="9">
        <f>ROUNDDOWN((('ASIG POR TRAMO'!J261*20%)+((45125*($B259/44)))),0)</f>
        <v>16227</v>
      </c>
      <c r="K259" s="9">
        <f>ROUNDDOWN((('ASIG POR TRAMO'!K261*20%)+((45125*($B259/44)))),0)</f>
        <v>17086</v>
      </c>
      <c r="L259" s="9">
        <f>ROUNDDOWN((('ASIG POR TRAMO'!L261*20%)+((45125*($B259/44)))),0)</f>
        <v>17945</v>
      </c>
      <c r="M259" s="9">
        <f>ROUNDDOWN((('ASIG POR TRAMO'!M261*20%)+((45125*($B259/44)))),0)</f>
        <v>18803</v>
      </c>
      <c r="N259" s="9">
        <f>ROUNDDOWN((('ASIG POR TRAMO'!N261*20%)+((45125*($B259/44)))),0)</f>
        <v>19662</v>
      </c>
      <c r="O259" s="9">
        <f>ROUNDDOWN((('ASIG POR TRAMO'!O261*20%)+((45125*($B259/44)))),0)</f>
        <v>20521</v>
      </c>
      <c r="P259" s="9">
        <f>ROUNDDOWN((('ASIG POR TRAMO'!P261*20%)+((45125*($B259/44)))),0)</f>
        <v>21379</v>
      </c>
      <c r="Q259" s="9">
        <f>ROUNDDOWN((('ASIG POR TRAMO'!Q261*20%)+((45125*($B259/44)))),0)</f>
        <v>22238</v>
      </c>
      <c r="R259" s="9">
        <f>ROUNDDOWN((('ASIG POR TRAMO'!R261*20%)+((45125*($B259/44)))),0)</f>
        <v>23096</v>
      </c>
    </row>
    <row r="260" spans="1:18" ht="17.45" customHeight="1" thickBot="1" x14ac:dyDescent="0.3">
      <c r="A260" s="11" t="s">
        <v>9</v>
      </c>
      <c r="B260" s="13">
        <v>8</v>
      </c>
      <c r="C260" s="14">
        <f>'RMN-BRP'!E10</f>
        <v>113947.2</v>
      </c>
      <c r="D260" s="9">
        <f>ROUNDDOWN((('ASIG POR TRAMO'!D262*20%)+((45125*($B260/44)))),0)</f>
        <v>12658</v>
      </c>
      <c r="E260" s="9">
        <f>ROUNDDOWN((('ASIG POR TRAMO'!E262*20%)+((45125*($B260/44)))),0)</f>
        <v>13640</v>
      </c>
      <c r="F260" s="9">
        <f>ROUNDDOWN((('ASIG POR TRAMO'!F262*20%)+((45125*($B260/44)))),0)</f>
        <v>14621</v>
      </c>
      <c r="G260" s="9">
        <f>ROUNDDOWN((('ASIG POR TRAMO'!G262*20%)+((45125*($B260/44)))),0)</f>
        <v>15602</v>
      </c>
      <c r="H260" s="9">
        <f>ROUNDDOWN((('ASIG POR TRAMO'!H262*20%)+((45125*($B260/44)))),0)</f>
        <v>16583</v>
      </c>
      <c r="I260" s="9">
        <f>ROUNDDOWN((('ASIG POR TRAMO'!I262*20%)+((45125*($B260/44)))),0)</f>
        <v>17565</v>
      </c>
      <c r="J260" s="9">
        <f>ROUNDDOWN((('ASIG POR TRAMO'!J262*20%)+((45125*($B260/44)))),0)</f>
        <v>18546</v>
      </c>
      <c r="K260" s="9">
        <f>ROUNDDOWN((('ASIG POR TRAMO'!K262*20%)+((45125*($B260/44)))),0)</f>
        <v>19527</v>
      </c>
      <c r="L260" s="9">
        <f>ROUNDDOWN((('ASIG POR TRAMO'!L262*20%)+((45125*($B260/44)))),0)</f>
        <v>20508</v>
      </c>
      <c r="M260" s="9">
        <f>ROUNDDOWN((('ASIG POR TRAMO'!M262*20%)+((45125*($B260/44)))),0)</f>
        <v>21490</v>
      </c>
      <c r="N260" s="9">
        <f>ROUNDDOWN((('ASIG POR TRAMO'!N262*20%)+((45125*($B260/44)))),0)</f>
        <v>22471</v>
      </c>
      <c r="O260" s="9">
        <f>ROUNDDOWN((('ASIG POR TRAMO'!O262*20%)+((45125*($B260/44)))),0)</f>
        <v>23452</v>
      </c>
      <c r="P260" s="9">
        <f>ROUNDDOWN((('ASIG POR TRAMO'!P262*20%)+((45125*($B260/44)))),0)</f>
        <v>24433</v>
      </c>
      <c r="Q260" s="9">
        <f>ROUNDDOWN((('ASIG POR TRAMO'!Q262*20%)+((45125*($B260/44)))),0)</f>
        <v>25415</v>
      </c>
      <c r="R260" s="9">
        <f>ROUNDDOWN((('ASIG POR TRAMO'!R262*20%)+((45125*($B260/44)))),0)</f>
        <v>26396</v>
      </c>
    </row>
    <row r="261" spans="1:18" ht="17.45" customHeight="1" thickBot="1" x14ac:dyDescent="0.3">
      <c r="A261" s="11" t="s">
        <v>9</v>
      </c>
      <c r="B261" s="13">
        <v>9</v>
      </c>
      <c r="C261" s="14">
        <f>'RMN-BRP'!E11</f>
        <v>128190.59999999999</v>
      </c>
      <c r="D261" s="9">
        <f>ROUNDDOWN((('ASIG POR TRAMO'!D263*20%)+((45125*($B261/44)))),0)</f>
        <v>14241</v>
      </c>
      <c r="E261" s="9">
        <f>ROUNDDOWN((('ASIG POR TRAMO'!E263*20%)+((45125*($B261/44)))),0)</f>
        <v>15345</v>
      </c>
      <c r="F261" s="9">
        <f>ROUNDDOWN((('ASIG POR TRAMO'!F263*20%)+((45125*($B261/44)))),0)</f>
        <v>16449</v>
      </c>
      <c r="G261" s="9">
        <f>ROUNDDOWN((('ASIG POR TRAMO'!G263*20%)+((45125*($B261/44)))),0)</f>
        <v>17553</v>
      </c>
      <c r="H261" s="9">
        <f>ROUNDDOWN((('ASIG POR TRAMO'!H263*20%)+((45125*($B261/44)))),0)</f>
        <v>18656</v>
      </c>
      <c r="I261" s="9">
        <f>ROUNDDOWN((('ASIG POR TRAMO'!I263*20%)+((45125*($B261/44)))),0)</f>
        <v>19760</v>
      </c>
      <c r="J261" s="9">
        <f>ROUNDDOWN((('ASIG POR TRAMO'!J263*20%)+((45125*($B261/44)))),0)</f>
        <v>20864</v>
      </c>
      <c r="K261" s="9">
        <f>ROUNDDOWN((('ASIG POR TRAMO'!K263*20%)+((45125*($B261/44)))),0)</f>
        <v>21968</v>
      </c>
      <c r="L261" s="9">
        <f>ROUNDDOWN((('ASIG POR TRAMO'!L263*20%)+((45125*($B261/44)))),0)</f>
        <v>23072</v>
      </c>
      <c r="M261" s="9">
        <f>ROUNDDOWN((('ASIG POR TRAMO'!M263*20%)+((45125*($B261/44)))),0)</f>
        <v>24176</v>
      </c>
      <c r="N261" s="9">
        <f>ROUNDDOWN((('ASIG POR TRAMO'!N263*20%)+((45125*($B261/44)))),0)</f>
        <v>25280</v>
      </c>
      <c r="O261" s="9">
        <f>ROUNDDOWN((('ASIG POR TRAMO'!O263*20%)+((45125*($B261/44)))),0)</f>
        <v>26384</v>
      </c>
      <c r="P261" s="9">
        <f>ROUNDDOWN((('ASIG POR TRAMO'!P263*20%)+((45125*($B261/44)))),0)</f>
        <v>27488</v>
      </c>
      <c r="Q261" s="9">
        <f>ROUNDDOWN((('ASIG POR TRAMO'!Q263*20%)+((45125*($B261/44)))),0)</f>
        <v>28592</v>
      </c>
      <c r="R261" s="9">
        <f>ROUNDDOWN((('ASIG POR TRAMO'!R263*20%)+((45125*($B261/44)))),0)</f>
        <v>29696</v>
      </c>
    </row>
    <row r="262" spans="1:18" ht="17.45" customHeight="1" thickBot="1" x14ac:dyDescent="0.3">
      <c r="A262" s="11" t="s">
        <v>9</v>
      </c>
      <c r="B262" s="13">
        <v>10</v>
      </c>
      <c r="C262" s="14">
        <f>'RMN-BRP'!E12</f>
        <v>142434</v>
      </c>
      <c r="D262" s="9">
        <f>ROUNDDOWN((('ASIG POR TRAMO'!D264*20%)+((45125*($B262/44)))),0)</f>
        <v>15823</v>
      </c>
      <c r="E262" s="9">
        <f>ROUNDDOWN((('ASIG POR TRAMO'!E264*20%)+((45125*($B262/44)))),0)</f>
        <v>17050</v>
      </c>
      <c r="F262" s="9">
        <f>ROUNDDOWN((('ASIG POR TRAMO'!F264*20%)+((45125*($B262/44)))),0)</f>
        <v>18276</v>
      </c>
      <c r="G262" s="9">
        <f>ROUNDDOWN((('ASIG POR TRAMO'!G264*20%)+((45125*($B262/44)))),0)</f>
        <v>19503</v>
      </c>
      <c r="H262" s="9">
        <f>ROUNDDOWN((('ASIG POR TRAMO'!H264*20%)+((45125*($B262/44)))),0)</f>
        <v>20729</v>
      </c>
      <c r="I262" s="9">
        <f>ROUNDDOWN((('ASIG POR TRAMO'!I264*20%)+((45125*($B262/44)))),0)</f>
        <v>21956</v>
      </c>
      <c r="J262" s="9">
        <f>ROUNDDOWN((('ASIG POR TRAMO'!J264*20%)+((45125*($B262/44)))),0)</f>
        <v>23183</v>
      </c>
      <c r="K262" s="9">
        <f>ROUNDDOWN((('ASIG POR TRAMO'!K264*20%)+((45125*($B262/44)))),0)</f>
        <v>24409</v>
      </c>
      <c r="L262" s="9">
        <f>ROUNDDOWN((('ASIG POR TRAMO'!L264*20%)+((45125*($B262/44)))),0)</f>
        <v>25636</v>
      </c>
      <c r="M262" s="9">
        <f>ROUNDDOWN((('ASIG POR TRAMO'!M264*20%)+((45125*($B262/44)))),0)</f>
        <v>26862</v>
      </c>
      <c r="N262" s="9">
        <f>ROUNDDOWN((('ASIG POR TRAMO'!N264*20%)+((45125*($B262/44)))),0)</f>
        <v>28089</v>
      </c>
      <c r="O262" s="9">
        <f>ROUNDDOWN((('ASIG POR TRAMO'!O264*20%)+((45125*($B262/44)))),0)</f>
        <v>29315</v>
      </c>
      <c r="P262" s="9">
        <f>ROUNDDOWN((('ASIG POR TRAMO'!P264*20%)+((45125*($B262/44)))),0)</f>
        <v>30542</v>
      </c>
      <c r="Q262" s="9">
        <f>ROUNDDOWN((('ASIG POR TRAMO'!Q264*20%)+((45125*($B262/44)))),0)</f>
        <v>31768</v>
      </c>
      <c r="R262" s="9">
        <f>ROUNDDOWN((('ASIG POR TRAMO'!R264*20%)+((45125*($B262/44)))),0)</f>
        <v>32995</v>
      </c>
    </row>
    <row r="263" spans="1:18" ht="17.45" customHeight="1" thickBot="1" x14ac:dyDescent="0.3">
      <c r="A263" s="11" t="s">
        <v>9</v>
      </c>
      <c r="B263" s="13">
        <v>11</v>
      </c>
      <c r="C263" s="14">
        <f>'RMN-BRP'!E13</f>
        <v>156677.4</v>
      </c>
      <c r="D263" s="9">
        <f>ROUNDDOWN((('ASIG POR TRAMO'!D265*20%)+((45125*($B263/44)))),0)</f>
        <v>17406</v>
      </c>
      <c r="E263" s="9">
        <f>ROUNDDOWN((('ASIG POR TRAMO'!E265*20%)+((45125*($B263/44)))),0)</f>
        <v>18755</v>
      </c>
      <c r="F263" s="9">
        <f>ROUNDDOWN((('ASIG POR TRAMO'!F265*20%)+((45125*($B263/44)))),0)</f>
        <v>20104</v>
      </c>
      <c r="G263" s="9">
        <f>ROUNDDOWN((('ASIG POR TRAMO'!G265*20%)+((45125*($B263/44)))),0)</f>
        <v>21453</v>
      </c>
      <c r="H263" s="9">
        <f>ROUNDDOWN((('ASIG POR TRAMO'!H265*20%)+((45125*($B263/44)))),0)</f>
        <v>22803</v>
      </c>
      <c r="I263" s="9">
        <f>ROUNDDOWN((('ASIG POR TRAMO'!I265*20%)+((45125*($B263/44)))),0)</f>
        <v>24152</v>
      </c>
      <c r="J263" s="9">
        <f>ROUNDDOWN((('ASIG POR TRAMO'!J265*20%)+((45125*($B263/44)))),0)</f>
        <v>25501</v>
      </c>
      <c r="K263" s="9">
        <f>ROUNDDOWN((('ASIG POR TRAMO'!K265*20%)+((45125*($B263/44)))),0)</f>
        <v>26850</v>
      </c>
      <c r="L263" s="9">
        <f>ROUNDDOWN((('ASIG POR TRAMO'!L265*20%)+((45125*($B263/44)))),0)</f>
        <v>28199</v>
      </c>
      <c r="M263" s="9">
        <f>ROUNDDOWN((('ASIG POR TRAMO'!M265*20%)+((45125*($B263/44)))),0)</f>
        <v>29549</v>
      </c>
      <c r="N263" s="9">
        <f>ROUNDDOWN((('ASIG POR TRAMO'!N265*20%)+((45125*($B263/44)))),0)</f>
        <v>30898</v>
      </c>
      <c r="O263" s="9">
        <f>ROUNDDOWN((('ASIG POR TRAMO'!O265*20%)+((45125*($B263/44)))),0)</f>
        <v>32247</v>
      </c>
      <c r="P263" s="9">
        <f>ROUNDDOWN((('ASIG POR TRAMO'!P265*20%)+((45125*($B263/44)))),0)</f>
        <v>33596</v>
      </c>
      <c r="Q263" s="9">
        <f>ROUNDDOWN((('ASIG POR TRAMO'!Q265*20%)+((45125*($B263/44)))),0)</f>
        <v>34946</v>
      </c>
      <c r="R263" s="9">
        <f>ROUNDDOWN((('ASIG POR TRAMO'!R265*20%)+((45125*($B263/44)))),0)</f>
        <v>36295</v>
      </c>
    </row>
    <row r="264" spans="1:18" ht="17.45" customHeight="1" thickBot="1" x14ac:dyDescent="0.3">
      <c r="A264" s="11" t="s">
        <v>9</v>
      </c>
      <c r="B264" s="13">
        <v>12</v>
      </c>
      <c r="C264" s="14">
        <f>'RMN-BRP'!E14</f>
        <v>170920.8</v>
      </c>
      <c r="D264" s="9">
        <f>ROUNDDOWN((('ASIG POR TRAMO'!D266*20%)+((45125*($B264/44)))),0)</f>
        <v>18988</v>
      </c>
      <c r="E264" s="9">
        <f>ROUNDDOWN((('ASIG POR TRAMO'!E266*20%)+((45125*($B264/44)))),0)</f>
        <v>20460</v>
      </c>
      <c r="F264" s="9">
        <f>ROUNDDOWN((('ASIG POR TRAMO'!F266*20%)+((45125*($B264/44)))),0)</f>
        <v>21932</v>
      </c>
      <c r="G264" s="9">
        <f>ROUNDDOWN((('ASIG POR TRAMO'!G266*20%)+((45125*($B264/44)))),0)</f>
        <v>23404</v>
      </c>
      <c r="H264" s="9">
        <f>ROUNDDOWN((('ASIG POR TRAMO'!H266*20%)+((45125*($B264/44)))),0)</f>
        <v>24875</v>
      </c>
      <c r="I264" s="9">
        <f>ROUNDDOWN((('ASIG POR TRAMO'!I266*20%)+((45125*($B264/44)))),0)</f>
        <v>26347</v>
      </c>
      <c r="J264" s="9">
        <f>ROUNDDOWN((('ASIG POR TRAMO'!J266*20%)+((45125*($B264/44)))),0)</f>
        <v>27819</v>
      </c>
      <c r="K264" s="9">
        <f>ROUNDDOWN((('ASIG POR TRAMO'!K266*20%)+((45125*($B264/44)))),0)</f>
        <v>29291</v>
      </c>
      <c r="L264" s="9">
        <f>ROUNDDOWN((('ASIG POR TRAMO'!L266*20%)+((45125*($B264/44)))),0)</f>
        <v>30763</v>
      </c>
      <c r="M264" s="9">
        <f>ROUNDDOWN((('ASIG POR TRAMO'!M266*20%)+((45125*($B264/44)))),0)</f>
        <v>32235</v>
      </c>
      <c r="N264" s="9">
        <f>ROUNDDOWN((('ASIG POR TRAMO'!N266*20%)+((45125*($B264/44)))),0)</f>
        <v>33707</v>
      </c>
      <c r="O264" s="9">
        <f>ROUNDDOWN((('ASIG POR TRAMO'!O266*20%)+((45125*($B264/44)))),0)</f>
        <v>35179</v>
      </c>
      <c r="P264" s="9">
        <f>ROUNDDOWN((('ASIG POR TRAMO'!P266*20%)+((45125*($B264/44)))),0)</f>
        <v>36651</v>
      </c>
      <c r="Q264" s="9">
        <f>ROUNDDOWN((('ASIG POR TRAMO'!Q266*20%)+((45125*($B264/44)))),0)</f>
        <v>38122</v>
      </c>
      <c r="R264" s="9">
        <f>ROUNDDOWN((('ASIG POR TRAMO'!R266*20%)+((45125*($B264/44)))),0)</f>
        <v>39594</v>
      </c>
    </row>
    <row r="265" spans="1:18" ht="17.45" customHeight="1" thickBot="1" x14ac:dyDescent="0.3">
      <c r="A265" s="11" t="s">
        <v>9</v>
      </c>
      <c r="B265" s="13">
        <v>13</v>
      </c>
      <c r="C265" s="14">
        <f>'RMN-BRP'!E15</f>
        <v>185164.19999999998</v>
      </c>
      <c r="D265" s="9">
        <f>ROUNDDOWN((('ASIG POR TRAMO'!D267*20%)+((45125*($B265/44)))),0)</f>
        <v>20570</v>
      </c>
      <c r="E265" s="9">
        <f>ROUNDDOWN((('ASIG POR TRAMO'!E267*20%)+((45125*($B265/44)))),0)</f>
        <v>22165</v>
      </c>
      <c r="F265" s="9">
        <f>ROUNDDOWN((('ASIG POR TRAMO'!F267*20%)+((45125*($B265/44)))),0)</f>
        <v>23759</v>
      </c>
      <c r="G265" s="9">
        <f>ROUNDDOWN((('ASIG POR TRAMO'!G267*20%)+((45125*($B265/44)))),0)</f>
        <v>25354</v>
      </c>
      <c r="H265" s="9">
        <f>ROUNDDOWN((('ASIG POR TRAMO'!H267*20%)+((45125*($B265/44)))),0)</f>
        <v>26948</v>
      </c>
      <c r="I265" s="9">
        <f>ROUNDDOWN((('ASIG POR TRAMO'!I267*20%)+((45125*($B265/44)))),0)</f>
        <v>28543</v>
      </c>
      <c r="J265" s="9">
        <f>ROUNDDOWN((('ASIG POR TRAMO'!J267*20%)+((45125*($B265/44)))),0)</f>
        <v>30137</v>
      </c>
      <c r="K265" s="9">
        <f>ROUNDDOWN((('ASIG POR TRAMO'!K267*20%)+((45125*($B265/44)))),0)</f>
        <v>31732</v>
      </c>
      <c r="L265" s="9">
        <f>ROUNDDOWN((('ASIG POR TRAMO'!L267*20%)+((45125*($B265/44)))),0)</f>
        <v>33327</v>
      </c>
      <c r="M265" s="9">
        <f>ROUNDDOWN((('ASIG POR TRAMO'!M267*20%)+((45125*($B265/44)))),0)</f>
        <v>34921</v>
      </c>
      <c r="N265" s="9">
        <f>ROUNDDOWN((('ASIG POR TRAMO'!N267*20%)+((45125*($B265/44)))),0)</f>
        <v>36516</v>
      </c>
      <c r="O265" s="9">
        <f>ROUNDDOWN((('ASIG POR TRAMO'!O267*20%)+((45125*($B265/44)))),0)</f>
        <v>38110</v>
      </c>
      <c r="P265" s="9">
        <f>ROUNDDOWN((('ASIG POR TRAMO'!P267*20%)+((45125*($B265/44)))),0)</f>
        <v>39705</v>
      </c>
      <c r="Q265" s="9">
        <f>ROUNDDOWN((('ASIG POR TRAMO'!Q267*20%)+((45125*($B265/44)))),0)</f>
        <v>41299</v>
      </c>
      <c r="R265" s="9">
        <f>ROUNDDOWN((('ASIG POR TRAMO'!R267*20%)+((45125*($B265/44)))),0)</f>
        <v>42894</v>
      </c>
    </row>
    <row r="266" spans="1:18" ht="17.45" customHeight="1" thickBot="1" x14ac:dyDescent="0.3">
      <c r="A266" s="11" t="s">
        <v>9</v>
      </c>
      <c r="B266" s="13">
        <v>14</v>
      </c>
      <c r="C266" s="14">
        <f>'RMN-BRP'!E16</f>
        <v>199407.6</v>
      </c>
      <c r="D266" s="9">
        <f>ROUNDDOWN((('ASIG POR TRAMO'!D268*20%)+((45125*($B266/44)))),0)</f>
        <v>22153</v>
      </c>
      <c r="E266" s="9">
        <f>ROUNDDOWN((('ASIG POR TRAMO'!E268*20%)+((45125*($B266/44)))),0)</f>
        <v>23870</v>
      </c>
      <c r="F266" s="9">
        <f>ROUNDDOWN((('ASIG POR TRAMO'!F268*20%)+((45125*($B266/44)))),0)</f>
        <v>25587</v>
      </c>
      <c r="G266" s="9">
        <f>ROUNDDOWN((('ASIG POR TRAMO'!G268*20%)+((45125*($B266/44)))),0)</f>
        <v>27304</v>
      </c>
      <c r="H266" s="9">
        <f>ROUNDDOWN((('ASIG POR TRAMO'!H268*20%)+((45125*($B266/44)))),0)</f>
        <v>29022</v>
      </c>
      <c r="I266" s="9">
        <f>ROUNDDOWN((('ASIG POR TRAMO'!I268*20%)+((45125*($B266/44)))),0)</f>
        <v>30739</v>
      </c>
      <c r="J266" s="9">
        <f>ROUNDDOWN((('ASIG POR TRAMO'!J268*20%)+((45125*($B266/44)))),0)</f>
        <v>32456</v>
      </c>
      <c r="K266" s="9">
        <f>ROUNDDOWN((('ASIG POR TRAMO'!K268*20%)+((45125*($B266/44)))),0)</f>
        <v>34173</v>
      </c>
      <c r="L266" s="9">
        <f>ROUNDDOWN((('ASIG POR TRAMO'!L268*20%)+((45125*($B266/44)))),0)</f>
        <v>35890</v>
      </c>
      <c r="M266" s="9">
        <f>ROUNDDOWN((('ASIG POR TRAMO'!M268*20%)+((45125*($B266/44)))),0)</f>
        <v>37607</v>
      </c>
      <c r="N266" s="9">
        <f>ROUNDDOWN((('ASIG POR TRAMO'!N268*20%)+((45125*($B266/44)))),0)</f>
        <v>39325</v>
      </c>
      <c r="O266" s="9">
        <f>ROUNDDOWN((('ASIG POR TRAMO'!O268*20%)+((45125*($B266/44)))),0)</f>
        <v>41042</v>
      </c>
      <c r="P266" s="9">
        <f>ROUNDDOWN((('ASIG POR TRAMO'!P268*20%)+((45125*($B266/44)))),0)</f>
        <v>42759</v>
      </c>
      <c r="Q266" s="9">
        <f>ROUNDDOWN((('ASIG POR TRAMO'!Q268*20%)+((45125*($B266/44)))),0)</f>
        <v>44476</v>
      </c>
      <c r="R266" s="9">
        <f>ROUNDDOWN((('ASIG POR TRAMO'!R268*20%)+((45125*($B266/44)))),0)</f>
        <v>46193</v>
      </c>
    </row>
    <row r="267" spans="1:18" ht="17.45" customHeight="1" thickBot="1" x14ac:dyDescent="0.3">
      <c r="A267" s="11" t="s">
        <v>9</v>
      </c>
      <c r="B267" s="13">
        <v>15</v>
      </c>
      <c r="C267" s="14">
        <f>'RMN-BRP'!E17</f>
        <v>213651</v>
      </c>
      <c r="D267" s="9">
        <f>ROUNDDOWN((('ASIG POR TRAMO'!D269*20%)+((45125*($B267/44)))),0)</f>
        <v>23735</v>
      </c>
      <c r="E267" s="9">
        <f>ROUNDDOWN((('ASIG POR TRAMO'!E269*20%)+((45125*($B267/44)))),0)</f>
        <v>25575</v>
      </c>
      <c r="F267" s="9">
        <f>ROUNDDOWN((('ASIG POR TRAMO'!F269*20%)+((45125*($B267/44)))),0)</f>
        <v>27415</v>
      </c>
      <c r="G267" s="9">
        <f>ROUNDDOWN((('ASIG POR TRAMO'!G269*20%)+((45125*($B267/44)))),0)</f>
        <v>29255</v>
      </c>
      <c r="H267" s="9">
        <f>ROUNDDOWN((('ASIG POR TRAMO'!H269*20%)+((45125*($B267/44)))),0)</f>
        <v>31094</v>
      </c>
      <c r="I267" s="9">
        <f>ROUNDDOWN((('ASIG POR TRAMO'!I269*20%)+((45125*($B267/44)))),0)</f>
        <v>32934</v>
      </c>
      <c r="J267" s="9">
        <f>ROUNDDOWN((('ASIG POR TRAMO'!J269*20%)+((45125*($B267/44)))),0)</f>
        <v>34774</v>
      </c>
      <c r="K267" s="9">
        <f>ROUNDDOWN((('ASIG POR TRAMO'!K269*20%)+((45125*($B267/44)))),0)</f>
        <v>36614</v>
      </c>
      <c r="L267" s="9">
        <f>ROUNDDOWN((('ASIG POR TRAMO'!L269*20%)+((45125*($B267/44)))),0)</f>
        <v>38454</v>
      </c>
      <c r="M267" s="9">
        <f>ROUNDDOWN((('ASIG POR TRAMO'!M269*20%)+((45125*($B267/44)))),0)</f>
        <v>40294</v>
      </c>
      <c r="N267" s="9">
        <f>ROUNDDOWN((('ASIG POR TRAMO'!N269*20%)+((45125*($B267/44)))),0)</f>
        <v>42134</v>
      </c>
      <c r="O267" s="9">
        <f>ROUNDDOWN((('ASIG POR TRAMO'!O269*20%)+((45125*($B267/44)))),0)</f>
        <v>43973</v>
      </c>
      <c r="P267" s="9">
        <f>ROUNDDOWN((('ASIG POR TRAMO'!P269*20%)+((45125*($B267/44)))),0)</f>
        <v>45813</v>
      </c>
      <c r="Q267" s="9">
        <f>ROUNDDOWN((('ASIG POR TRAMO'!Q269*20%)+((45125*($B267/44)))),0)</f>
        <v>47653</v>
      </c>
      <c r="R267" s="9">
        <f>ROUNDDOWN((('ASIG POR TRAMO'!R269*20%)+((45125*($B267/44)))),0)</f>
        <v>49493</v>
      </c>
    </row>
    <row r="268" spans="1:18" ht="17.45" customHeight="1" thickBot="1" x14ac:dyDescent="0.3">
      <c r="A268" s="11" t="s">
        <v>9</v>
      </c>
      <c r="B268" s="13">
        <v>16</v>
      </c>
      <c r="C268" s="14">
        <f>'RMN-BRP'!E18</f>
        <v>227894.39999999999</v>
      </c>
      <c r="D268" s="9">
        <f>ROUNDDOWN((('ASIG POR TRAMO'!D270*20%)+((45125*($B268/44)))),0)</f>
        <v>25317</v>
      </c>
      <c r="E268" s="9">
        <f>ROUNDDOWN((('ASIG POR TRAMO'!E270*20%)+((45125*($B268/44)))),0)</f>
        <v>27280</v>
      </c>
      <c r="F268" s="9">
        <f>ROUNDDOWN((('ASIG POR TRAMO'!F270*20%)+((45125*($B268/44)))),0)</f>
        <v>29242</v>
      </c>
      <c r="G268" s="9">
        <f>ROUNDDOWN((('ASIG POR TRAMO'!G270*20%)+((45125*($B268/44)))),0)</f>
        <v>31205</v>
      </c>
      <c r="H268" s="9">
        <f>ROUNDDOWN((('ASIG POR TRAMO'!H270*20%)+((45125*($B268/44)))),0)</f>
        <v>33168</v>
      </c>
      <c r="I268" s="9">
        <f>ROUNDDOWN((('ASIG POR TRAMO'!I270*20%)+((45125*($B268/44)))),0)</f>
        <v>35130</v>
      </c>
      <c r="J268" s="9">
        <f>ROUNDDOWN((('ASIG POR TRAMO'!J270*20%)+((45125*($B268/44)))),0)</f>
        <v>37093</v>
      </c>
      <c r="K268" s="9">
        <f>ROUNDDOWN((('ASIG POR TRAMO'!K270*20%)+((45125*($B268/44)))),0)</f>
        <v>39055</v>
      </c>
      <c r="L268" s="9">
        <f>ROUNDDOWN((('ASIG POR TRAMO'!L270*20%)+((45125*($B268/44)))),0)</f>
        <v>41017</v>
      </c>
      <c r="M268" s="9">
        <f>ROUNDDOWN((('ASIG POR TRAMO'!M270*20%)+((45125*($B268/44)))),0)</f>
        <v>42980</v>
      </c>
      <c r="N268" s="9">
        <f>ROUNDDOWN((('ASIG POR TRAMO'!N270*20%)+((45125*($B268/44)))),0)</f>
        <v>44943</v>
      </c>
      <c r="O268" s="9">
        <f>ROUNDDOWN((('ASIG POR TRAMO'!O270*20%)+((45125*($B268/44)))),0)</f>
        <v>46905</v>
      </c>
      <c r="P268" s="9">
        <f>ROUNDDOWN((('ASIG POR TRAMO'!P270*20%)+((45125*($B268/44)))),0)</f>
        <v>48868</v>
      </c>
      <c r="Q268" s="9">
        <f>ROUNDDOWN((('ASIG POR TRAMO'!Q270*20%)+((45125*($B268/44)))),0)</f>
        <v>50830</v>
      </c>
      <c r="R268" s="9">
        <f>ROUNDDOWN((('ASIG POR TRAMO'!R270*20%)+((45125*($B268/44)))),0)</f>
        <v>52793</v>
      </c>
    </row>
    <row r="269" spans="1:18" ht="17.45" customHeight="1" thickBot="1" x14ac:dyDescent="0.3">
      <c r="A269" s="11" t="s">
        <v>9</v>
      </c>
      <c r="B269" s="13">
        <v>17</v>
      </c>
      <c r="C269" s="14">
        <f>'RMN-BRP'!E19</f>
        <v>242137.8</v>
      </c>
      <c r="D269" s="9">
        <f>ROUNDDOWN((('ASIG POR TRAMO'!D271*20%)+((45125*($B269/44)))),0)</f>
        <v>26900</v>
      </c>
      <c r="E269" s="9">
        <f>ROUNDDOWN((('ASIG POR TRAMO'!E271*20%)+((45125*($B269/44)))),0)</f>
        <v>28985</v>
      </c>
      <c r="F269" s="9">
        <f>ROUNDDOWN((('ASIG POR TRAMO'!F271*20%)+((45125*($B269/44)))),0)</f>
        <v>31070</v>
      </c>
      <c r="G269" s="9">
        <f>ROUNDDOWN((('ASIG POR TRAMO'!G271*20%)+((45125*($B269/44)))),0)</f>
        <v>33155</v>
      </c>
      <c r="H269" s="9">
        <f>ROUNDDOWN((('ASIG POR TRAMO'!H271*20%)+((45125*($B269/44)))),0)</f>
        <v>35241</v>
      </c>
      <c r="I269" s="9">
        <f>ROUNDDOWN((('ASIG POR TRAMO'!I271*20%)+((45125*($B269/44)))),0)</f>
        <v>37326</v>
      </c>
      <c r="J269" s="9">
        <f>ROUNDDOWN((('ASIG POR TRAMO'!J271*20%)+((45125*($B269/44)))),0)</f>
        <v>39411</v>
      </c>
      <c r="K269" s="9">
        <f>ROUNDDOWN((('ASIG POR TRAMO'!K271*20%)+((45125*($B269/44)))),0)</f>
        <v>41496</v>
      </c>
      <c r="L269" s="9">
        <f>ROUNDDOWN((('ASIG POR TRAMO'!L271*20%)+((45125*($B269/44)))),0)</f>
        <v>43581</v>
      </c>
      <c r="M269" s="9">
        <f>ROUNDDOWN((('ASIG POR TRAMO'!M271*20%)+((45125*($B269/44)))),0)</f>
        <v>45666</v>
      </c>
      <c r="N269" s="9">
        <f>ROUNDDOWN((('ASIG POR TRAMO'!N271*20%)+((45125*($B269/44)))),0)</f>
        <v>47752</v>
      </c>
      <c r="O269" s="9">
        <f>ROUNDDOWN((('ASIG POR TRAMO'!O271*20%)+((45125*($B269/44)))),0)</f>
        <v>49837</v>
      </c>
      <c r="P269" s="9">
        <f>ROUNDDOWN((('ASIG POR TRAMO'!P271*20%)+((45125*($B269/44)))),0)</f>
        <v>51922</v>
      </c>
      <c r="Q269" s="9">
        <f>ROUNDDOWN((('ASIG POR TRAMO'!Q271*20%)+((45125*($B269/44)))),0)</f>
        <v>54007</v>
      </c>
      <c r="R269" s="9">
        <f>ROUNDDOWN((('ASIG POR TRAMO'!R271*20%)+((45125*($B269/44)))),0)</f>
        <v>56092</v>
      </c>
    </row>
    <row r="270" spans="1:18" ht="17.45" customHeight="1" thickBot="1" x14ac:dyDescent="0.3">
      <c r="A270" s="11" t="s">
        <v>9</v>
      </c>
      <c r="B270" s="13">
        <v>18</v>
      </c>
      <c r="C270" s="14">
        <f>'RMN-BRP'!E20</f>
        <v>256381.19999999998</v>
      </c>
      <c r="D270" s="9">
        <f>ROUNDDOWN((('ASIG POR TRAMO'!D272*20%)+((45125*($B270/44)))),0)</f>
        <v>28482</v>
      </c>
      <c r="E270" s="9">
        <f>ROUNDDOWN((('ASIG POR TRAMO'!E272*20%)+((45125*($B270/44)))),0)</f>
        <v>30690</v>
      </c>
      <c r="F270" s="9">
        <f>ROUNDDOWN((('ASIG POR TRAMO'!F272*20%)+((45125*($B270/44)))),0)</f>
        <v>32898</v>
      </c>
      <c r="G270" s="9">
        <f>ROUNDDOWN((('ASIG POR TRAMO'!G272*20%)+((45125*($B270/44)))),0)</f>
        <v>35106</v>
      </c>
      <c r="H270" s="9">
        <f>ROUNDDOWN((('ASIG POR TRAMO'!H272*20%)+((45125*($B270/44)))),0)</f>
        <v>37314</v>
      </c>
      <c r="I270" s="9">
        <f>ROUNDDOWN((('ASIG POR TRAMO'!I272*20%)+((45125*($B270/44)))),0)</f>
        <v>39522</v>
      </c>
      <c r="J270" s="9">
        <f>ROUNDDOWN((('ASIG POR TRAMO'!J272*20%)+((45125*($B270/44)))),0)</f>
        <v>41729</v>
      </c>
      <c r="K270" s="9">
        <f>ROUNDDOWN((('ASIG POR TRAMO'!K272*20%)+((45125*($B270/44)))),0)</f>
        <v>43937</v>
      </c>
      <c r="L270" s="9">
        <f>ROUNDDOWN((('ASIG POR TRAMO'!L272*20%)+((45125*($B270/44)))),0)</f>
        <v>46145</v>
      </c>
      <c r="M270" s="9">
        <f>ROUNDDOWN((('ASIG POR TRAMO'!M272*20%)+((45125*($B270/44)))),0)</f>
        <v>48353</v>
      </c>
      <c r="N270" s="9">
        <f>ROUNDDOWN((('ASIG POR TRAMO'!N272*20%)+((45125*($B270/44)))),0)</f>
        <v>50561</v>
      </c>
      <c r="O270" s="9">
        <f>ROUNDDOWN((('ASIG POR TRAMO'!O272*20%)+((45125*($B270/44)))),0)</f>
        <v>52768</v>
      </c>
      <c r="P270" s="9">
        <f>ROUNDDOWN((('ASIG POR TRAMO'!P272*20%)+((45125*($B270/44)))),0)</f>
        <v>54976</v>
      </c>
      <c r="Q270" s="9">
        <f>ROUNDDOWN((('ASIG POR TRAMO'!Q272*20%)+((45125*($B270/44)))),0)</f>
        <v>57184</v>
      </c>
      <c r="R270" s="9">
        <f>ROUNDDOWN((('ASIG POR TRAMO'!R272*20%)+((45125*($B270/44)))),0)</f>
        <v>59392</v>
      </c>
    </row>
    <row r="271" spans="1:18" ht="17.45" customHeight="1" thickBot="1" x14ac:dyDescent="0.3">
      <c r="A271" s="11" t="s">
        <v>9</v>
      </c>
      <c r="B271" s="13">
        <v>19</v>
      </c>
      <c r="C271" s="14">
        <f>'RMN-BRP'!E21</f>
        <v>270624.59999999998</v>
      </c>
      <c r="D271" s="9">
        <f>ROUNDDOWN((('ASIG POR TRAMO'!D273*20%)+((45125*($B271/44)))),0)</f>
        <v>30065</v>
      </c>
      <c r="E271" s="9">
        <f>ROUNDDOWN((('ASIG POR TRAMO'!E273*20%)+((45125*($B271/44)))),0)</f>
        <v>32395</v>
      </c>
      <c r="F271" s="9">
        <f>ROUNDDOWN((('ASIG POR TRAMO'!F273*20%)+((45125*($B271/44)))),0)</f>
        <v>34725</v>
      </c>
      <c r="G271" s="9">
        <f>ROUNDDOWN((('ASIG POR TRAMO'!G273*20%)+((45125*($B271/44)))),0)</f>
        <v>37056</v>
      </c>
      <c r="H271" s="9">
        <f>ROUNDDOWN((('ASIG POR TRAMO'!H273*20%)+((45125*($B271/44)))),0)</f>
        <v>39386</v>
      </c>
      <c r="I271" s="9">
        <f>ROUNDDOWN((('ASIG POR TRAMO'!I273*20%)+((45125*($B271/44)))),0)</f>
        <v>41717</v>
      </c>
      <c r="J271" s="9">
        <f>ROUNDDOWN((('ASIG POR TRAMO'!J273*20%)+((45125*($B271/44)))),0)</f>
        <v>44047</v>
      </c>
      <c r="K271" s="9">
        <f>ROUNDDOWN((('ASIG POR TRAMO'!K273*20%)+((45125*($B271/44)))),0)</f>
        <v>46378</v>
      </c>
      <c r="L271" s="9">
        <f>ROUNDDOWN((('ASIG POR TRAMO'!L273*20%)+((45125*($B271/44)))),0)</f>
        <v>48708</v>
      </c>
      <c r="M271" s="9">
        <f>ROUNDDOWN((('ASIG POR TRAMO'!M273*20%)+((45125*($B271/44)))),0)</f>
        <v>51039</v>
      </c>
      <c r="N271" s="9">
        <f>ROUNDDOWN((('ASIG POR TRAMO'!N273*20%)+((45125*($B271/44)))),0)</f>
        <v>53369</v>
      </c>
      <c r="O271" s="9">
        <f>ROUNDDOWN((('ASIG POR TRAMO'!O273*20%)+((45125*($B271/44)))),0)</f>
        <v>55700</v>
      </c>
      <c r="P271" s="9">
        <f>ROUNDDOWN((('ASIG POR TRAMO'!P273*20%)+((45125*($B271/44)))),0)</f>
        <v>58030</v>
      </c>
      <c r="Q271" s="9">
        <f>ROUNDDOWN((('ASIG POR TRAMO'!Q273*20%)+((45125*($B271/44)))),0)</f>
        <v>60361</v>
      </c>
      <c r="R271" s="9">
        <f>ROUNDDOWN((('ASIG POR TRAMO'!R273*20%)+((45125*($B271/44)))),0)</f>
        <v>62691</v>
      </c>
    </row>
    <row r="272" spans="1:18" ht="17.45" customHeight="1" thickBot="1" x14ac:dyDescent="0.3">
      <c r="A272" s="11" t="s">
        <v>9</v>
      </c>
      <c r="B272" s="13">
        <v>20</v>
      </c>
      <c r="C272" s="14">
        <f>'RMN-BRP'!E22</f>
        <v>284868</v>
      </c>
      <c r="D272" s="9">
        <f>ROUNDDOWN((('ASIG POR TRAMO'!D274*20%)+((45125*($B272/44)))),0)</f>
        <v>31647</v>
      </c>
      <c r="E272" s="9">
        <f>ROUNDDOWN((('ASIG POR TRAMO'!E274*20%)+((45125*($B272/44)))),0)</f>
        <v>34100</v>
      </c>
      <c r="F272" s="9">
        <f>ROUNDDOWN((('ASIG POR TRAMO'!F274*20%)+((45125*($B272/44)))),0)</f>
        <v>36553</v>
      </c>
      <c r="G272" s="9">
        <f>ROUNDDOWN((('ASIG POR TRAMO'!G274*20%)+((45125*($B272/44)))),0)</f>
        <v>39006</v>
      </c>
      <c r="H272" s="9">
        <f>ROUNDDOWN((('ASIG POR TRAMO'!H274*20%)+((45125*($B272/44)))),0)</f>
        <v>41459</v>
      </c>
      <c r="I272" s="9">
        <f>ROUNDDOWN((('ASIG POR TRAMO'!I274*20%)+((45125*($B272/44)))),0)</f>
        <v>43913</v>
      </c>
      <c r="J272" s="9">
        <f>ROUNDDOWN((('ASIG POR TRAMO'!J274*20%)+((45125*($B272/44)))),0)</f>
        <v>46366</v>
      </c>
      <c r="K272" s="9">
        <f>ROUNDDOWN((('ASIG POR TRAMO'!K274*20%)+((45125*($B272/44)))),0)</f>
        <v>48819</v>
      </c>
      <c r="L272" s="9">
        <f>ROUNDDOWN((('ASIG POR TRAMO'!L274*20%)+((45125*($B272/44)))),0)</f>
        <v>51272</v>
      </c>
      <c r="M272" s="9">
        <f>ROUNDDOWN((('ASIG POR TRAMO'!M274*20%)+((45125*($B272/44)))),0)</f>
        <v>53725</v>
      </c>
      <c r="N272" s="9">
        <f>ROUNDDOWN((('ASIG POR TRAMO'!N274*20%)+((45125*($B272/44)))),0)</f>
        <v>56178</v>
      </c>
      <c r="O272" s="9">
        <f>ROUNDDOWN((('ASIG POR TRAMO'!O274*20%)+((45125*($B272/44)))),0)</f>
        <v>58631</v>
      </c>
      <c r="P272" s="9">
        <f>ROUNDDOWN((('ASIG POR TRAMO'!P274*20%)+((45125*($B272/44)))),0)</f>
        <v>61085</v>
      </c>
      <c r="Q272" s="9">
        <f>ROUNDDOWN((('ASIG POR TRAMO'!Q274*20%)+((45125*($B272/44)))),0)</f>
        <v>63538</v>
      </c>
      <c r="R272" s="9">
        <f>ROUNDDOWN((('ASIG POR TRAMO'!R274*20%)+((45125*($B272/44)))),0)</f>
        <v>65991</v>
      </c>
    </row>
    <row r="273" spans="1:18" ht="17.45" customHeight="1" thickBot="1" x14ac:dyDescent="0.3">
      <c r="A273" s="11" t="s">
        <v>9</v>
      </c>
      <c r="B273" s="13">
        <v>21</v>
      </c>
      <c r="C273" s="14">
        <f>'RMN-BRP'!E23</f>
        <v>299111.39999999997</v>
      </c>
      <c r="D273" s="9">
        <f>ROUNDDOWN((('ASIG POR TRAMO'!D275*20%)+((45125*($B273/44)))),0)</f>
        <v>33229</v>
      </c>
      <c r="E273" s="9">
        <f>ROUNDDOWN((('ASIG POR TRAMO'!E275*20%)+((45125*($B273/44)))),0)</f>
        <v>35805</v>
      </c>
      <c r="F273" s="9">
        <f>ROUNDDOWN((('ASIG POR TRAMO'!F275*20%)+((45125*($B273/44)))),0)</f>
        <v>38381</v>
      </c>
      <c r="G273" s="9">
        <f>ROUNDDOWN((('ASIG POR TRAMO'!G275*20%)+((45125*($B273/44)))),0)</f>
        <v>40957</v>
      </c>
      <c r="H273" s="9">
        <f>ROUNDDOWN((('ASIG POR TRAMO'!H275*20%)+((45125*($B273/44)))),0)</f>
        <v>43533</v>
      </c>
      <c r="I273" s="9">
        <f>ROUNDDOWN((('ASIG POR TRAMO'!I275*20%)+((45125*($B273/44)))),0)</f>
        <v>46108</v>
      </c>
      <c r="J273" s="9">
        <f>ROUNDDOWN((('ASIG POR TRAMO'!J275*20%)+((45125*($B273/44)))),0)</f>
        <v>48684</v>
      </c>
      <c r="K273" s="9">
        <f>ROUNDDOWN((('ASIG POR TRAMO'!K275*20%)+((45125*($B273/44)))),0)</f>
        <v>51260</v>
      </c>
      <c r="L273" s="9">
        <f>ROUNDDOWN((('ASIG POR TRAMO'!L275*20%)+((45125*($B273/44)))),0)</f>
        <v>53836</v>
      </c>
      <c r="M273" s="9">
        <f>ROUNDDOWN((('ASIG POR TRAMO'!M275*20%)+((45125*($B273/44)))),0)</f>
        <v>56411</v>
      </c>
      <c r="N273" s="9">
        <f>ROUNDDOWN((('ASIG POR TRAMO'!N275*20%)+((45125*($B273/44)))),0)</f>
        <v>58987</v>
      </c>
      <c r="O273" s="9">
        <f>ROUNDDOWN((('ASIG POR TRAMO'!O275*20%)+((45125*($B273/44)))),0)</f>
        <v>61563</v>
      </c>
      <c r="P273" s="9">
        <f>ROUNDDOWN((('ASIG POR TRAMO'!P275*20%)+((45125*($B273/44)))),0)</f>
        <v>64139</v>
      </c>
      <c r="Q273" s="9">
        <f>ROUNDDOWN((('ASIG POR TRAMO'!Q275*20%)+((45125*($B273/44)))),0)</f>
        <v>66715</v>
      </c>
      <c r="R273" s="9">
        <f>ROUNDDOWN((('ASIG POR TRAMO'!R275*20%)+((45125*($B273/44)))),0)</f>
        <v>69290</v>
      </c>
    </row>
    <row r="274" spans="1:18" ht="17.45" customHeight="1" thickBot="1" x14ac:dyDescent="0.3">
      <c r="A274" s="11" t="s">
        <v>9</v>
      </c>
      <c r="B274" s="13">
        <v>22</v>
      </c>
      <c r="C274" s="14">
        <f>'RMN-BRP'!E24</f>
        <v>313354.8</v>
      </c>
      <c r="D274" s="9">
        <f>ROUNDDOWN((('ASIG POR TRAMO'!D276*20%)+((45125*($B274/44)))),0)</f>
        <v>34812</v>
      </c>
      <c r="E274" s="9">
        <f>ROUNDDOWN((('ASIG POR TRAMO'!E276*20%)+((45125*($B274/44)))),0)</f>
        <v>37510</v>
      </c>
      <c r="F274" s="9">
        <f>ROUNDDOWN((('ASIG POR TRAMO'!F276*20%)+((45125*($B274/44)))),0)</f>
        <v>40209</v>
      </c>
      <c r="G274" s="9">
        <f>ROUNDDOWN((('ASIG POR TRAMO'!G276*20%)+((45125*($B274/44)))),0)</f>
        <v>42907</v>
      </c>
      <c r="H274" s="9">
        <f>ROUNDDOWN((('ASIG POR TRAMO'!H276*20%)+((45125*($B274/44)))),0)</f>
        <v>45606</v>
      </c>
      <c r="I274" s="9">
        <f>ROUNDDOWN((('ASIG POR TRAMO'!I276*20%)+((45125*($B274/44)))),0)</f>
        <v>48304</v>
      </c>
      <c r="J274" s="9">
        <f>ROUNDDOWN((('ASIG POR TRAMO'!J276*20%)+((45125*($B274/44)))),0)</f>
        <v>51002</v>
      </c>
      <c r="K274" s="9">
        <f>ROUNDDOWN((('ASIG POR TRAMO'!K276*20%)+((45125*($B274/44)))),0)</f>
        <v>53701</v>
      </c>
      <c r="L274" s="9">
        <f>ROUNDDOWN((('ASIG POR TRAMO'!L276*20%)+((45125*($B274/44)))),0)</f>
        <v>56399</v>
      </c>
      <c r="M274" s="9">
        <f>ROUNDDOWN((('ASIG POR TRAMO'!M276*20%)+((45125*($B274/44)))),0)</f>
        <v>59098</v>
      </c>
      <c r="N274" s="9">
        <f>ROUNDDOWN((('ASIG POR TRAMO'!N276*20%)+((45125*($B274/44)))),0)</f>
        <v>61796</v>
      </c>
      <c r="O274" s="9">
        <f>ROUNDDOWN((('ASIG POR TRAMO'!O276*20%)+((45125*($B274/44)))),0)</f>
        <v>64495</v>
      </c>
      <c r="P274" s="9">
        <f>ROUNDDOWN((('ASIG POR TRAMO'!P276*20%)+((45125*($B274/44)))),0)</f>
        <v>67193</v>
      </c>
      <c r="Q274" s="9">
        <f>ROUNDDOWN((('ASIG POR TRAMO'!Q276*20%)+((45125*($B274/44)))),0)</f>
        <v>69892</v>
      </c>
      <c r="R274" s="9">
        <f>ROUNDDOWN((('ASIG POR TRAMO'!R276*20%)+((45125*($B274/44)))),0)</f>
        <v>72590</v>
      </c>
    </row>
    <row r="275" spans="1:18" ht="17.45" customHeight="1" thickBot="1" x14ac:dyDescent="0.3">
      <c r="A275" s="11" t="s">
        <v>9</v>
      </c>
      <c r="B275" s="13">
        <v>23</v>
      </c>
      <c r="C275" s="14">
        <f>'RMN-BRP'!E25</f>
        <v>327598.2</v>
      </c>
      <c r="D275" s="9">
        <f>ROUNDDOWN((('ASIG POR TRAMO'!D277*20%)+((45125*($B275/44)))),0)</f>
        <v>36394</v>
      </c>
      <c r="E275" s="9">
        <f>ROUNDDOWN((('ASIG POR TRAMO'!E277*20%)+((45125*($B275/44)))),0)</f>
        <v>39215</v>
      </c>
      <c r="F275" s="9">
        <f>ROUNDDOWN((('ASIG POR TRAMO'!F277*20%)+((45125*($B275/44)))),0)</f>
        <v>42036</v>
      </c>
      <c r="G275" s="9">
        <f>ROUNDDOWN((('ASIG POR TRAMO'!G277*20%)+((45125*($B275/44)))),0)</f>
        <v>44857</v>
      </c>
      <c r="H275" s="9">
        <f>ROUNDDOWN((('ASIG POR TRAMO'!H277*20%)+((45125*($B275/44)))),0)</f>
        <v>47679</v>
      </c>
      <c r="I275" s="9">
        <f>ROUNDDOWN((('ASIG POR TRAMO'!I277*20%)+((45125*($B275/44)))),0)</f>
        <v>50500</v>
      </c>
      <c r="J275" s="9">
        <f>ROUNDDOWN((('ASIG POR TRAMO'!J277*20%)+((45125*($B275/44)))),0)</f>
        <v>53321</v>
      </c>
      <c r="K275" s="9">
        <f>ROUNDDOWN((('ASIG POR TRAMO'!K277*20%)+((45125*($B275/44)))),0)</f>
        <v>56142</v>
      </c>
      <c r="L275" s="9">
        <f>ROUNDDOWN((('ASIG POR TRAMO'!L277*20%)+((45125*($B275/44)))),0)</f>
        <v>58963</v>
      </c>
      <c r="M275" s="9">
        <f>ROUNDDOWN((('ASIG POR TRAMO'!M277*20%)+((45125*($B275/44)))),0)</f>
        <v>61784</v>
      </c>
      <c r="N275" s="9">
        <f>ROUNDDOWN((('ASIG POR TRAMO'!N277*20%)+((45125*($B275/44)))),0)</f>
        <v>64605</v>
      </c>
      <c r="O275" s="9">
        <f>ROUNDDOWN((('ASIG POR TRAMO'!O277*20%)+((45125*($B275/44)))),0)</f>
        <v>67426</v>
      </c>
      <c r="P275" s="9">
        <f>ROUNDDOWN((('ASIG POR TRAMO'!P277*20%)+((45125*($B275/44)))),0)</f>
        <v>70248</v>
      </c>
      <c r="Q275" s="9">
        <f>ROUNDDOWN((('ASIG POR TRAMO'!Q277*20%)+((45125*($B275/44)))),0)</f>
        <v>73069</v>
      </c>
      <c r="R275" s="9">
        <f>ROUNDDOWN((('ASIG POR TRAMO'!R277*20%)+((45125*($B275/44)))),0)</f>
        <v>75890</v>
      </c>
    </row>
    <row r="276" spans="1:18" ht="17.45" customHeight="1" thickBot="1" x14ac:dyDescent="0.3">
      <c r="A276" s="11" t="s">
        <v>9</v>
      </c>
      <c r="B276" s="13">
        <v>24</v>
      </c>
      <c r="C276" s="14">
        <f>'RMN-BRP'!E26</f>
        <v>341841.6</v>
      </c>
      <c r="D276" s="9">
        <f>ROUNDDOWN((('ASIG POR TRAMO'!D278*20%)+((45125*($B276/44)))),0)</f>
        <v>37977</v>
      </c>
      <c r="E276" s="9">
        <f>ROUNDDOWN((('ASIG POR TRAMO'!E278*20%)+((45125*($B276/44)))),0)</f>
        <v>40920</v>
      </c>
      <c r="F276" s="9">
        <f>ROUNDDOWN((('ASIG POR TRAMO'!F278*20%)+((45125*($B276/44)))),0)</f>
        <v>43864</v>
      </c>
      <c r="G276" s="9">
        <f>ROUNDDOWN((('ASIG POR TRAMO'!G278*20%)+((45125*($B276/44)))),0)</f>
        <v>46808</v>
      </c>
      <c r="H276" s="9">
        <f>ROUNDDOWN((('ASIG POR TRAMO'!H278*20%)+((45125*($B276/44)))),0)</f>
        <v>49752</v>
      </c>
      <c r="I276" s="9">
        <f>ROUNDDOWN((('ASIG POR TRAMO'!I278*20%)+((45125*($B276/44)))),0)</f>
        <v>52695</v>
      </c>
      <c r="J276" s="9">
        <f>ROUNDDOWN((('ASIG POR TRAMO'!J278*20%)+((45125*($B276/44)))),0)</f>
        <v>55639</v>
      </c>
      <c r="K276" s="9">
        <f>ROUNDDOWN((('ASIG POR TRAMO'!K278*20%)+((45125*($B276/44)))),0)</f>
        <v>58583</v>
      </c>
      <c r="L276" s="9">
        <f>ROUNDDOWN((('ASIG POR TRAMO'!L278*20%)+((45125*($B276/44)))),0)</f>
        <v>61527</v>
      </c>
      <c r="M276" s="9">
        <f>ROUNDDOWN((('ASIG POR TRAMO'!M278*20%)+((45125*($B276/44)))),0)</f>
        <v>64471</v>
      </c>
      <c r="N276" s="9">
        <f>ROUNDDOWN((('ASIG POR TRAMO'!N278*20%)+((45125*($B276/44)))),0)</f>
        <v>67414</v>
      </c>
      <c r="O276" s="9">
        <f>ROUNDDOWN((('ASIG POR TRAMO'!O278*20%)+((45125*($B276/44)))),0)</f>
        <v>70358</v>
      </c>
      <c r="P276" s="9">
        <f>ROUNDDOWN((('ASIG POR TRAMO'!P278*20%)+((45125*($B276/44)))),0)</f>
        <v>73302</v>
      </c>
      <c r="Q276" s="9">
        <f>ROUNDDOWN((('ASIG POR TRAMO'!Q278*20%)+((45125*($B276/44)))),0)</f>
        <v>76246</v>
      </c>
      <c r="R276" s="9">
        <f>ROUNDDOWN((('ASIG POR TRAMO'!R278*20%)+((45125*($B276/44)))),0)</f>
        <v>79189</v>
      </c>
    </row>
    <row r="277" spans="1:18" ht="17.45" customHeight="1" thickBot="1" x14ac:dyDescent="0.3">
      <c r="A277" s="11" t="s">
        <v>9</v>
      </c>
      <c r="B277" s="13">
        <v>25</v>
      </c>
      <c r="C277" s="14">
        <f>'RMN-BRP'!E27</f>
        <v>356085</v>
      </c>
      <c r="D277" s="9">
        <f>ROUNDDOWN((('ASIG POR TRAMO'!D279*20%)+((45125*($B277/44)))),0)</f>
        <v>39559</v>
      </c>
      <c r="E277" s="9">
        <f>ROUNDDOWN((('ASIG POR TRAMO'!E279*20%)+((45125*($B277/44)))),0)</f>
        <v>42626</v>
      </c>
      <c r="F277" s="9">
        <f>ROUNDDOWN((('ASIG POR TRAMO'!F279*20%)+((45125*($B277/44)))),0)</f>
        <v>45692</v>
      </c>
      <c r="G277" s="9">
        <f>ROUNDDOWN((('ASIG POR TRAMO'!G279*20%)+((45125*($B277/44)))),0)</f>
        <v>48758</v>
      </c>
      <c r="H277" s="9">
        <f>ROUNDDOWN((('ASIG POR TRAMO'!H279*20%)+((45125*($B277/44)))),0)</f>
        <v>51825</v>
      </c>
      <c r="I277" s="9">
        <f>ROUNDDOWN((('ASIG POR TRAMO'!I279*20%)+((45125*($B277/44)))),0)</f>
        <v>54891</v>
      </c>
      <c r="J277" s="9">
        <f>ROUNDDOWN((('ASIG POR TRAMO'!J279*20%)+((45125*($B277/44)))),0)</f>
        <v>57958</v>
      </c>
      <c r="K277" s="9">
        <f>ROUNDDOWN((('ASIG POR TRAMO'!K279*20%)+((45125*($B277/44)))),0)</f>
        <v>61024</v>
      </c>
      <c r="L277" s="9">
        <f>ROUNDDOWN((('ASIG POR TRAMO'!L279*20%)+((45125*($B277/44)))),0)</f>
        <v>64090</v>
      </c>
      <c r="M277" s="9">
        <f>ROUNDDOWN((('ASIG POR TRAMO'!M279*20%)+((45125*($B277/44)))),0)</f>
        <v>67157</v>
      </c>
      <c r="N277" s="9">
        <f>ROUNDDOWN((('ASIG POR TRAMO'!N279*20%)+((45125*($B277/44)))),0)</f>
        <v>70223</v>
      </c>
      <c r="O277" s="9">
        <f>ROUNDDOWN((('ASIG POR TRAMO'!O279*20%)+((45125*($B277/44)))),0)</f>
        <v>73290</v>
      </c>
      <c r="P277" s="9">
        <f>ROUNDDOWN((('ASIG POR TRAMO'!P279*20%)+((45125*($B277/44)))),0)</f>
        <v>76356</v>
      </c>
      <c r="Q277" s="9">
        <f>ROUNDDOWN((('ASIG POR TRAMO'!Q279*20%)+((45125*($B277/44)))),0)</f>
        <v>79422</v>
      </c>
      <c r="R277" s="9">
        <f>ROUNDDOWN((('ASIG POR TRAMO'!R279*20%)+((45125*($B277/44)))),0)</f>
        <v>82489</v>
      </c>
    </row>
    <row r="278" spans="1:18" ht="17.45" customHeight="1" thickBot="1" x14ac:dyDescent="0.3">
      <c r="A278" s="11" t="s">
        <v>9</v>
      </c>
      <c r="B278" s="13">
        <v>26</v>
      </c>
      <c r="C278" s="14">
        <f>'RMN-BRP'!E28</f>
        <v>370328.39999999997</v>
      </c>
      <c r="D278" s="9">
        <f>ROUNDDOWN((('ASIG POR TRAMO'!D280*20%)+((45125*($B278/44)))),0)</f>
        <v>41141</v>
      </c>
      <c r="E278" s="9">
        <f>ROUNDDOWN((('ASIG POR TRAMO'!E280*20%)+((45125*($B278/44)))),0)</f>
        <v>44330</v>
      </c>
      <c r="F278" s="9">
        <f>ROUNDDOWN((('ASIG POR TRAMO'!F280*20%)+((45125*($B278/44)))),0)</f>
        <v>47519</v>
      </c>
      <c r="G278" s="9">
        <f>ROUNDDOWN((('ASIG POR TRAMO'!G280*20%)+((45125*($B278/44)))),0)</f>
        <v>50708</v>
      </c>
      <c r="H278" s="9">
        <f>ROUNDDOWN((('ASIG POR TRAMO'!H280*20%)+((45125*($B278/44)))),0)</f>
        <v>53898</v>
      </c>
      <c r="I278" s="9">
        <f>ROUNDDOWN((('ASIG POR TRAMO'!I280*20%)+((45125*($B278/44)))),0)</f>
        <v>57087</v>
      </c>
      <c r="J278" s="9">
        <f>ROUNDDOWN((('ASIG POR TRAMO'!J280*20%)+((45125*($B278/44)))),0)</f>
        <v>60276</v>
      </c>
      <c r="K278" s="9">
        <f>ROUNDDOWN((('ASIG POR TRAMO'!K280*20%)+((45125*($B278/44)))),0)</f>
        <v>63465</v>
      </c>
      <c r="L278" s="9">
        <f>ROUNDDOWN((('ASIG POR TRAMO'!L280*20%)+((45125*($B278/44)))),0)</f>
        <v>66654</v>
      </c>
      <c r="M278" s="9">
        <f>ROUNDDOWN((('ASIG POR TRAMO'!M280*20%)+((45125*($B278/44)))),0)</f>
        <v>69843</v>
      </c>
      <c r="N278" s="9">
        <f>ROUNDDOWN((('ASIG POR TRAMO'!N280*20%)+((45125*($B278/44)))),0)</f>
        <v>73032</v>
      </c>
      <c r="O278" s="9">
        <f>ROUNDDOWN((('ASIG POR TRAMO'!O280*20%)+((45125*($B278/44)))),0)</f>
        <v>76221</v>
      </c>
      <c r="P278" s="9">
        <f>ROUNDDOWN((('ASIG POR TRAMO'!P280*20%)+((45125*($B278/44)))),0)</f>
        <v>79410</v>
      </c>
      <c r="Q278" s="9">
        <f>ROUNDDOWN((('ASIG POR TRAMO'!Q280*20%)+((45125*($B278/44)))),0)</f>
        <v>82599</v>
      </c>
      <c r="R278" s="9">
        <f>ROUNDDOWN((('ASIG POR TRAMO'!R280*20%)+((45125*($B278/44)))),0)</f>
        <v>85788</v>
      </c>
    </row>
    <row r="279" spans="1:18" ht="17.45" customHeight="1" thickBot="1" x14ac:dyDescent="0.3">
      <c r="A279" s="11" t="s">
        <v>9</v>
      </c>
      <c r="B279" s="13">
        <v>27</v>
      </c>
      <c r="C279" s="14">
        <f>'RMN-BRP'!E29</f>
        <v>384571.8</v>
      </c>
      <c r="D279" s="9">
        <f>ROUNDDOWN((('ASIG POR TRAMO'!D281*20%)+((45125*($B279/44)))),0)</f>
        <v>42724</v>
      </c>
      <c r="E279" s="9">
        <f>ROUNDDOWN((('ASIG POR TRAMO'!E281*20%)+((45125*($B279/44)))),0)</f>
        <v>46035</v>
      </c>
      <c r="F279" s="9">
        <f>ROUNDDOWN((('ASIG POR TRAMO'!F281*20%)+((45125*($B279/44)))),0)</f>
        <v>49347</v>
      </c>
      <c r="G279" s="9">
        <f>ROUNDDOWN((('ASIG POR TRAMO'!G281*20%)+((45125*($B279/44)))),0)</f>
        <v>52659</v>
      </c>
      <c r="H279" s="9">
        <f>ROUNDDOWN((('ASIG POR TRAMO'!H281*20%)+((45125*($B279/44)))),0)</f>
        <v>55971</v>
      </c>
      <c r="I279" s="9">
        <f>ROUNDDOWN((('ASIG POR TRAMO'!I281*20%)+((45125*($B279/44)))),0)</f>
        <v>59282</v>
      </c>
      <c r="J279" s="9">
        <f>ROUNDDOWN((('ASIG POR TRAMO'!J281*20%)+((45125*($B279/44)))),0)</f>
        <v>62594</v>
      </c>
      <c r="K279" s="9">
        <f>ROUNDDOWN((('ASIG POR TRAMO'!K281*20%)+((45125*($B279/44)))),0)</f>
        <v>65906</v>
      </c>
      <c r="L279" s="9">
        <f>ROUNDDOWN((('ASIG POR TRAMO'!L281*20%)+((45125*($B279/44)))),0)</f>
        <v>69218</v>
      </c>
      <c r="M279" s="9">
        <f>ROUNDDOWN((('ASIG POR TRAMO'!M281*20%)+((45125*($B279/44)))),0)</f>
        <v>72529</v>
      </c>
      <c r="N279" s="9">
        <f>ROUNDDOWN((('ASIG POR TRAMO'!N281*20%)+((45125*($B279/44)))),0)</f>
        <v>75841</v>
      </c>
      <c r="O279" s="9">
        <f>ROUNDDOWN((('ASIG POR TRAMO'!O281*20%)+((45125*($B279/44)))),0)</f>
        <v>79153</v>
      </c>
      <c r="P279" s="9">
        <f>ROUNDDOWN((('ASIG POR TRAMO'!P281*20%)+((45125*($B279/44)))),0)</f>
        <v>82465</v>
      </c>
      <c r="Q279" s="9">
        <f>ROUNDDOWN((('ASIG POR TRAMO'!Q281*20%)+((45125*($B279/44)))),0)</f>
        <v>85776</v>
      </c>
      <c r="R279" s="9">
        <f>ROUNDDOWN((('ASIG POR TRAMO'!R281*20%)+((45125*($B279/44)))),0)</f>
        <v>89088</v>
      </c>
    </row>
    <row r="280" spans="1:18" ht="17.45" customHeight="1" thickBot="1" x14ac:dyDescent="0.3">
      <c r="A280" s="11" t="s">
        <v>9</v>
      </c>
      <c r="B280" s="13">
        <v>28</v>
      </c>
      <c r="C280" s="14">
        <f>'RMN-BRP'!E30</f>
        <v>398815.2</v>
      </c>
      <c r="D280" s="9">
        <f>ROUNDDOWN((('ASIG POR TRAMO'!D282*20%)+((45125*($B280/44)))),0)</f>
        <v>44306</v>
      </c>
      <c r="E280" s="9">
        <f>ROUNDDOWN((('ASIG POR TRAMO'!E282*20%)+((45125*($B280/44)))),0)</f>
        <v>47740</v>
      </c>
      <c r="F280" s="9">
        <f>ROUNDDOWN((('ASIG POR TRAMO'!F282*20%)+((45125*($B280/44)))),0)</f>
        <v>51175</v>
      </c>
      <c r="G280" s="9">
        <f>ROUNDDOWN((('ASIG POR TRAMO'!G282*20%)+((45125*($B280/44)))),0)</f>
        <v>54609</v>
      </c>
      <c r="H280" s="9">
        <f>ROUNDDOWN((('ASIG POR TRAMO'!H282*20%)+((45125*($B280/44)))),0)</f>
        <v>58044</v>
      </c>
      <c r="I280" s="9">
        <f>ROUNDDOWN((('ASIG POR TRAMO'!I282*20%)+((45125*($B280/44)))),0)</f>
        <v>61478</v>
      </c>
      <c r="J280" s="9">
        <f>ROUNDDOWN((('ASIG POR TRAMO'!J282*20%)+((45125*($B280/44)))),0)</f>
        <v>64913</v>
      </c>
      <c r="K280" s="9">
        <f>ROUNDDOWN((('ASIG POR TRAMO'!K282*20%)+((45125*($B280/44)))),0)</f>
        <v>68347</v>
      </c>
      <c r="L280" s="9">
        <f>ROUNDDOWN((('ASIG POR TRAMO'!L282*20%)+((45125*($B280/44)))),0)</f>
        <v>71781</v>
      </c>
      <c r="M280" s="9">
        <f>ROUNDDOWN((('ASIG POR TRAMO'!M282*20%)+((45125*($B280/44)))),0)</f>
        <v>75216</v>
      </c>
      <c r="N280" s="9">
        <f>ROUNDDOWN((('ASIG POR TRAMO'!N282*20%)+((45125*($B280/44)))),0)</f>
        <v>78650</v>
      </c>
      <c r="O280" s="9">
        <f>ROUNDDOWN((('ASIG POR TRAMO'!O282*20%)+((45125*($B280/44)))),0)</f>
        <v>82084</v>
      </c>
      <c r="P280" s="9">
        <f>ROUNDDOWN((('ASIG POR TRAMO'!P282*20%)+((45125*($B280/44)))),0)</f>
        <v>85519</v>
      </c>
      <c r="Q280" s="9">
        <f>ROUNDDOWN((('ASIG POR TRAMO'!Q282*20%)+((45125*($B280/44)))),0)</f>
        <v>88953</v>
      </c>
      <c r="R280" s="9">
        <f>ROUNDDOWN((('ASIG POR TRAMO'!R282*20%)+((45125*($B280/44)))),0)</f>
        <v>92388</v>
      </c>
    </row>
    <row r="281" spans="1:18" ht="17.45" customHeight="1" thickBot="1" x14ac:dyDescent="0.3">
      <c r="A281" s="11" t="s">
        <v>9</v>
      </c>
      <c r="B281" s="13">
        <v>29</v>
      </c>
      <c r="C281" s="14">
        <f>'RMN-BRP'!E31</f>
        <v>413058.6</v>
      </c>
      <c r="D281" s="9">
        <f>ROUNDDOWN((('ASIG POR TRAMO'!D283*20%)+((45125*($B281/44)))),0)</f>
        <v>45889</v>
      </c>
      <c r="E281" s="9">
        <f>ROUNDDOWN((('ASIG POR TRAMO'!E283*20%)+((45125*($B281/44)))),0)</f>
        <v>49446</v>
      </c>
      <c r="F281" s="9">
        <f>ROUNDDOWN((('ASIG POR TRAMO'!F283*20%)+((45125*($B281/44)))),0)</f>
        <v>53003</v>
      </c>
      <c r="G281" s="9">
        <f>ROUNDDOWN((('ASIG POR TRAMO'!G283*20%)+((45125*($B281/44)))),0)</f>
        <v>56560</v>
      </c>
      <c r="H281" s="9">
        <f>ROUNDDOWN((('ASIG POR TRAMO'!H283*20%)+((45125*($B281/44)))),0)</f>
        <v>60117</v>
      </c>
      <c r="I281" s="9">
        <f>ROUNDDOWN((('ASIG POR TRAMO'!I283*20%)+((45125*($B281/44)))),0)</f>
        <v>63674</v>
      </c>
      <c r="J281" s="9">
        <f>ROUNDDOWN((('ASIG POR TRAMO'!J283*20%)+((45125*($B281/44)))),0)</f>
        <v>67231</v>
      </c>
      <c r="K281" s="9">
        <f>ROUNDDOWN((('ASIG POR TRAMO'!K283*20%)+((45125*($B281/44)))),0)</f>
        <v>70788</v>
      </c>
      <c r="L281" s="9">
        <f>ROUNDDOWN((('ASIG POR TRAMO'!L283*20%)+((45125*($B281/44)))),0)</f>
        <v>74345</v>
      </c>
      <c r="M281" s="9">
        <f>ROUNDDOWN((('ASIG POR TRAMO'!M283*20%)+((45125*($B281/44)))),0)</f>
        <v>77902</v>
      </c>
      <c r="N281" s="9">
        <f>ROUNDDOWN((('ASIG POR TRAMO'!N283*20%)+((45125*($B281/44)))),0)</f>
        <v>81459</v>
      </c>
      <c r="O281" s="9">
        <f>ROUNDDOWN((('ASIG POR TRAMO'!O283*20%)+((45125*($B281/44)))),0)</f>
        <v>85016</v>
      </c>
      <c r="P281" s="9">
        <f>ROUNDDOWN((('ASIG POR TRAMO'!P283*20%)+((45125*($B281/44)))),0)</f>
        <v>88573</v>
      </c>
      <c r="Q281" s="9">
        <f>ROUNDDOWN((('ASIG POR TRAMO'!Q283*20%)+((45125*($B281/44)))),0)</f>
        <v>92130</v>
      </c>
      <c r="R281" s="9">
        <f>ROUNDDOWN((('ASIG POR TRAMO'!R283*20%)+((45125*($B281/44)))),0)</f>
        <v>95687</v>
      </c>
    </row>
    <row r="282" spans="1:18" ht="17.45" customHeight="1" thickBot="1" x14ac:dyDescent="0.3">
      <c r="A282" s="11" t="s">
        <v>9</v>
      </c>
      <c r="B282" s="13">
        <v>30</v>
      </c>
      <c r="C282" s="14">
        <f>'RMN-BRP'!E32</f>
        <v>427302</v>
      </c>
      <c r="D282" s="9">
        <f>ROUNDDOWN((('ASIG POR TRAMO'!D284*20%)+((45125*($B282/44)))),0)</f>
        <v>47471</v>
      </c>
      <c r="E282" s="9">
        <f>ROUNDDOWN((('ASIG POR TRAMO'!E284*20%)+((45125*($B282/44)))),0)</f>
        <v>51151</v>
      </c>
      <c r="F282" s="9">
        <f>ROUNDDOWN((('ASIG POR TRAMO'!F284*20%)+((45125*($B282/44)))),0)</f>
        <v>54830</v>
      </c>
      <c r="G282" s="9">
        <f>ROUNDDOWN((('ASIG POR TRAMO'!G284*20%)+((45125*($B282/44)))),0)</f>
        <v>58510</v>
      </c>
      <c r="H282" s="9">
        <f>ROUNDDOWN((('ASIG POR TRAMO'!H284*20%)+((45125*($B282/44)))),0)</f>
        <v>62190</v>
      </c>
      <c r="I282" s="9">
        <f>ROUNDDOWN((('ASIG POR TRAMO'!I284*20%)+((45125*($B282/44)))),0)</f>
        <v>65869</v>
      </c>
      <c r="J282" s="9">
        <f>ROUNDDOWN((('ASIG POR TRAMO'!J284*20%)+((45125*($B282/44)))),0)</f>
        <v>69549</v>
      </c>
      <c r="K282" s="9">
        <f>ROUNDDOWN((('ASIG POR TRAMO'!K284*20%)+((45125*($B282/44)))),0)</f>
        <v>73229</v>
      </c>
      <c r="L282" s="9">
        <f>ROUNDDOWN((('ASIG POR TRAMO'!L284*20%)+((45125*($B282/44)))),0)</f>
        <v>76909</v>
      </c>
      <c r="M282" s="9">
        <f>ROUNDDOWN((('ASIG POR TRAMO'!M284*20%)+((45125*($B282/44)))),0)</f>
        <v>80588</v>
      </c>
      <c r="N282" s="9">
        <f>ROUNDDOWN((('ASIG POR TRAMO'!N284*20%)+((45125*($B282/44)))),0)</f>
        <v>84268</v>
      </c>
      <c r="O282" s="9">
        <f>ROUNDDOWN((('ASIG POR TRAMO'!O284*20%)+((45125*($B282/44)))),0)</f>
        <v>87948</v>
      </c>
      <c r="P282" s="9">
        <f>ROUNDDOWN((('ASIG POR TRAMO'!P284*20%)+((45125*($B282/44)))),0)</f>
        <v>91627</v>
      </c>
      <c r="Q282" s="9">
        <f>ROUNDDOWN((('ASIG POR TRAMO'!Q284*20%)+((45125*($B282/44)))),0)</f>
        <v>95307</v>
      </c>
      <c r="R282" s="9">
        <f>ROUNDDOWN((('ASIG POR TRAMO'!R284*20%)+((45125*($B282/44)))),0)</f>
        <v>98987</v>
      </c>
    </row>
    <row r="283" spans="1:18" ht="17.45" customHeight="1" thickBot="1" x14ac:dyDescent="0.3">
      <c r="A283" s="11" t="s">
        <v>9</v>
      </c>
      <c r="B283" s="13">
        <v>31</v>
      </c>
      <c r="C283" s="14">
        <f>'RMN-BRP'!E33</f>
        <v>441545.39999999997</v>
      </c>
      <c r="D283" s="9">
        <f>ROUNDDOWN((('ASIG POR TRAMO'!D285*20%)+((45125*($B283/44)))),0)</f>
        <v>49053</v>
      </c>
      <c r="E283" s="9">
        <f>ROUNDDOWN((('ASIG POR TRAMO'!E285*20%)+((45125*($B283/44)))),0)</f>
        <v>52856</v>
      </c>
      <c r="F283" s="9">
        <f>ROUNDDOWN((('ASIG POR TRAMO'!F285*20%)+((45125*($B283/44)))),0)</f>
        <v>56658</v>
      </c>
      <c r="G283" s="9">
        <f>ROUNDDOWN((('ASIG POR TRAMO'!G285*20%)+((45125*($B283/44)))),0)</f>
        <v>60460</v>
      </c>
      <c r="H283" s="9">
        <f>ROUNDDOWN((('ASIG POR TRAMO'!H285*20%)+((45125*($B283/44)))),0)</f>
        <v>64263</v>
      </c>
      <c r="I283" s="9">
        <f>ROUNDDOWN((('ASIG POR TRAMO'!I285*20%)+((45125*($B283/44)))),0)</f>
        <v>68065</v>
      </c>
      <c r="J283" s="9">
        <f>ROUNDDOWN((('ASIG POR TRAMO'!J285*20%)+((45125*($B283/44)))),0)</f>
        <v>71868</v>
      </c>
      <c r="K283" s="9">
        <f>ROUNDDOWN((('ASIG POR TRAMO'!K285*20%)+((45125*($B283/44)))),0)</f>
        <v>75670</v>
      </c>
      <c r="L283" s="9">
        <f>ROUNDDOWN((('ASIG POR TRAMO'!L285*20%)+((45125*($B283/44)))),0)</f>
        <v>79472</v>
      </c>
      <c r="M283" s="9">
        <f>ROUNDDOWN((('ASIG POR TRAMO'!M285*20%)+((45125*($B283/44)))),0)</f>
        <v>83275</v>
      </c>
      <c r="N283" s="9">
        <f>ROUNDDOWN((('ASIG POR TRAMO'!N285*20%)+((45125*($B283/44)))),0)</f>
        <v>87077</v>
      </c>
      <c r="O283" s="9">
        <f>ROUNDDOWN((('ASIG POR TRAMO'!O285*20%)+((45125*($B283/44)))),0)</f>
        <v>90879</v>
      </c>
      <c r="P283" s="9">
        <f>ROUNDDOWN((('ASIG POR TRAMO'!P285*20%)+((45125*($B283/44)))),0)</f>
        <v>94682</v>
      </c>
      <c r="Q283" s="9">
        <f>ROUNDDOWN((('ASIG POR TRAMO'!Q285*20%)+((45125*($B283/44)))),0)</f>
        <v>98484</v>
      </c>
      <c r="R283" s="9">
        <f>ROUNDDOWN((('ASIG POR TRAMO'!R285*20%)+((45125*($B283/44)))),0)</f>
        <v>102286</v>
      </c>
    </row>
    <row r="284" spans="1:18" ht="17.45" customHeight="1" thickBot="1" x14ac:dyDescent="0.3">
      <c r="A284" s="11" t="s">
        <v>9</v>
      </c>
      <c r="B284" s="13">
        <v>32</v>
      </c>
      <c r="C284" s="14">
        <f>'RMN-BRP'!E34</f>
        <v>455788.79999999999</v>
      </c>
      <c r="D284" s="9">
        <f>ROUNDDOWN((('ASIG POR TRAMO'!D286*20%)+((45125*($B284/44)))),0)</f>
        <v>50636</v>
      </c>
      <c r="E284" s="9">
        <f>ROUNDDOWN((('ASIG POR TRAMO'!E286*20%)+((45125*($B284/44)))),0)</f>
        <v>54561</v>
      </c>
      <c r="F284" s="9">
        <f>ROUNDDOWN((('ASIG POR TRAMO'!F286*20%)+((45125*($B284/44)))),0)</f>
        <v>58486</v>
      </c>
      <c r="G284" s="9">
        <f>ROUNDDOWN((('ASIG POR TRAMO'!G286*20%)+((45125*($B284/44)))),0)</f>
        <v>62411</v>
      </c>
      <c r="H284" s="9">
        <f>ROUNDDOWN((('ASIG POR TRAMO'!H286*20%)+((45125*($B284/44)))),0)</f>
        <v>66336</v>
      </c>
      <c r="I284" s="9">
        <f>ROUNDDOWN((('ASIG POR TRAMO'!I286*20%)+((45125*($B284/44)))),0)</f>
        <v>70261</v>
      </c>
      <c r="J284" s="9">
        <f>ROUNDDOWN((('ASIG POR TRAMO'!J286*20%)+((45125*($B284/44)))),0)</f>
        <v>74186</v>
      </c>
      <c r="K284" s="9">
        <f>ROUNDDOWN((('ASIG POR TRAMO'!K286*20%)+((45125*($B284/44)))),0)</f>
        <v>78111</v>
      </c>
      <c r="L284" s="9">
        <f>ROUNDDOWN((('ASIG POR TRAMO'!L286*20%)+((45125*($B284/44)))),0)</f>
        <v>82036</v>
      </c>
      <c r="M284" s="9">
        <f>ROUNDDOWN((('ASIG POR TRAMO'!M286*20%)+((45125*($B284/44)))),0)</f>
        <v>85961</v>
      </c>
      <c r="N284" s="9">
        <f>ROUNDDOWN((('ASIG POR TRAMO'!N286*20%)+((45125*($B284/44)))),0)</f>
        <v>89886</v>
      </c>
      <c r="O284" s="9">
        <f>ROUNDDOWN((('ASIG POR TRAMO'!O286*20%)+((45125*($B284/44)))),0)</f>
        <v>93811</v>
      </c>
      <c r="P284" s="9">
        <f>ROUNDDOWN((('ASIG POR TRAMO'!P286*20%)+((45125*($B284/44)))),0)</f>
        <v>97736</v>
      </c>
      <c r="Q284" s="9">
        <f>ROUNDDOWN((('ASIG POR TRAMO'!Q286*20%)+((45125*($B284/44)))),0)</f>
        <v>101661</v>
      </c>
      <c r="R284" s="9">
        <f>ROUNDDOWN((('ASIG POR TRAMO'!R286*20%)+((45125*($B284/44)))),0)</f>
        <v>105586</v>
      </c>
    </row>
    <row r="285" spans="1:18" ht="17.45" customHeight="1" thickBot="1" x14ac:dyDescent="0.3">
      <c r="A285" s="11" t="s">
        <v>9</v>
      </c>
      <c r="B285" s="13">
        <v>33</v>
      </c>
      <c r="C285" s="14">
        <f>'RMN-BRP'!E35</f>
        <v>470032.2</v>
      </c>
      <c r="D285" s="9">
        <f>ROUNDDOWN((('ASIG POR TRAMO'!D287*20%)+((45125*($B285/44)))),0)</f>
        <v>52218</v>
      </c>
      <c r="E285" s="9">
        <f>ROUNDDOWN((('ASIG POR TRAMO'!E287*20%)+((45125*($B285/44)))),0)</f>
        <v>56266</v>
      </c>
      <c r="F285" s="9">
        <f>ROUNDDOWN((('ASIG POR TRAMO'!F287*20%)+((45125*($B285/44)))),0)</f>
        <v>60313</v>
      </c>
      <c r="G285" s="9">
        <f>ROUNDDOWN((('ASIG POR TRAMO'!G287*20%)+((45125*($B285/44)))),0)</f>
        <v>64361</v>
      </c>
      <c r="H285" s="9">
        <f>ROUNDDOWN((('ASIG POR TRAMO'!H287*20%)+((45125*($B285/44)))),0)</f>
        <v>68409</v>
      </c>
      <c r="I285" s="9">
        <f>ROUNDDOWN((('ASIG POR TRAMO'!I287*20%)+((45125*($B285/44)))),0)</f>
        <v>72456</v>
      </c>
      <c r="J285" s="9">
        <f>ROUNDDOWN((('ASIG POR TRAMO'!J287*20%)+((45125*($B285/44)))),0)</f>
        <v>76504</v>
      </c>
      <c r="K285" s="9">
        <f>ROUNDDOWN((('ASIG POR TRAMO'!K287*20%)+((45125*($B285/44)))),0)</f>
        <v>80552</v>
      </c>
      <c r="L285" s="9">
        <f>ROUNDDOWN((('ASIG POR TRAMO'!L287*20%)+((45125*($B285/44)))),0)</f>
        <v>84599</v>
      </c>
      <c r="M285" s="9">
        <f>ROUNDDOWN((('ASIG POR TRAMO'!M287*20%)+((45125*($B285/44)))),0)</f>
        <v>88647</v>
      </c>
      <c r="N285" s="9">
        <f>ROUNDDOWN((('ASIG POR TRAMO'!N287*20%)+((45125*($B285/44)))),0)</f>
        <v>92695</v>
      </c>
      <c r="O285" s="9">
        <f>ROUNDDOWN((('ASIG POR TRAMO'!O287*20%)+((45125*($B285/44)))),0)</f>
        <v>96742</v>
      </c>
      <c r="P285" s="9">
        <f>ROUNDDOWN((('ASIG POR TRAMO'!P287*20%)+((45125*($B285/44)))),0)</f>
        <v>100790</v>
      </c>
      <c r="Q285" s="9">
        <f>ROUNDDOWN((('ASIG POR TRAMO'!Q287*20%)+((45125*($B285/44)))),0)</f>
        <v>104838</v>
      </c>
      <c r="R285" s="9">
        <f>ROUNDDOWN((('ASIG POR TRAMO'!R287*20%)+((45125*($B285/44)))),0)</f>
        <v>108886</v>
      </c>
    </row>
    <row r="286" spans="1:18" ht="17.45" customHeight="1" thickBot="1" x14ac:dyDescent="0.3">
      <c r="A286" s="11" t="s">
        <v>9</v>
      </c>
      <c r="B286" s="13">
        <v>34</v>
      </c>
      <c r="C286" s="14">
        <f>'RMN-BRP'!E36</f>
        <v>484275.6</v>
      </c>
      <c r="D286" s="9">
        <f>ROUNDDOWN((('ASIG POR TRAMO'!D288*20%)+((45125*($B286/44)))),0)</f>
        <v>53800</v>
      </c>
      <c r="E286" s="9">
        <f>ROUNDDOWN((('ASIG POR TRAMO'!E288*20%)+((45125*($B286/44)))),0)</f>
        <v>57971</v>
      </c>
      <c r="F286" s="9">
        <f>ROUNDDOWN((('ASIG POR TRAMO'!F288*20%)+((45125*($B286/44)))),0)</f>
        <v>62141</v>
      </c>
      <c r="G286" s="9">
        <f>ROUNDDOWN((('ASIG POR TRAMO'!G288*20%)+((45125*($B286/44)))),0)</f>
        <v>66311</v>
      </c>
      <c r="H286" s="9">
        <f>ROUNDDOWN((('ASIG POR TRAMO'!H288*20%)+((45125*($B286/44)))),0)</f>
        <v>70482</v>
      </c>
      <c r="I286" s="9">
        <f>ROUNDDOWN((('ASIG POR TRAMO'!I288*20%)+((45125*($B286/44)))),0)</f>
        <v>74652</v>
      </c>
      <c r="J286" s="9">
        <f>ROUNDDOWN((('ASIG POR TRAMO'!J288*20%)+((45125*($B286/44)))),0)</f>
        <v>78822</v>
      </c>
      <c r="K286" s="9">
        <f>ROUNDDOWN((('ASIG POR TRAMO'!K288*20%)+((45125*($B286/44)))),0)</f>
        <v>82993</v>
      </c>
      <c r="L286" s="9">
        <f>ROUNDDOWN((('ASIG POR TRAMO'!L288*20%)+((45125*($B286/44)))),0)</f>
        <v>87163</v>
      </c>
      <c r="M286" s="9">
        <f>ROUNDDOWN((('ASIG POR TRAMO'!M288*20%)+((45125*($B286/44)))),0)</f>
        <v>91333</v>
      </c>
      <c r="N286" s="9">
        <f>ROUNDDOWN((('ASIG POR TRAMO'!N288*20%)+((45125*($B286/44)))),0)</f>
        <v>95504</v>
      </c>
      <c r="O286" s="9">
        <f>ROUNDDOWN((('ASIG POR TRAMO'!O288*20%)+((45125*($B286/44)))),0)</f>
        <v>99674</v>
      </c>
      <c r="P286" s="9">
        <f>ROUNDDOWN((('ASIG POR TRAMO'!P288*20%)+((45125*($B286/44)))),0)</f>
        <v>103844</v>
      </c>
      <c r="Q286" s="9">
        <f>ROUNDDOWN((('ASIG POR TRAMO'!Q288*20%)+((45125*($B286/44)))),0)</f>
        <v>108015</v>
      </c>
      <c r="R286" s="9">
        <f>ROUNDDOWN((('ASIG POR TRAMO'!R288*20%)+((45125*($B286/44)))),0)</f>
        <v>112185</v>
      </c>
    </row>
    <row r="287" spans="1:18" ht="17.45" customHeight="1" thickBot="1" x14ac:dyDescent="0.3">
      <c r="A287" s="11" t="s">
        <v>9</v>
      </c>
      <c r="B287" s="13">
        <v>35</v>
      </c>
      <c r="C287" s="14">
        <f>'RMN-BRP'!E37</f>
        <v>498519</v>
      </c>
      <c r="D287" s="9">
        <f>ROUNDDOWN((('ASIG POR TRAMO'!D289*20%)+((45125*($B287/44)))),0)</f>
        <v>55383</v>
      </c>
      <c r="E287" s="9">
        <f>ROUNDDOWN((('ASIG POR TRAMO'!E289*20%)+((45125*($B287/44)))),0)</f>
        <v>59676</v>
      </c>
      <c r="F287" s="9">
        <f>ROUNDDOWN((('ASIG POR TRAMO'!F289*20%)+((45125*($B287/44)))),0)</f>
        <v>63969</v>
      </c>
      <c r="G287" s="9">
        <f>ROUNDDOWN((('ASIG POR TRAMO'!G289*20%)+((45125*($B287/44)))),0)</f>
        <v>68262</v>
      </c>
      <c r="H287" s="9">
        <f>ROUNDDOWN((('ASIG POR TRAMO'!H289*20%)+((45125*($B287/44)))),0)</f>
        <v>72555</v>
      </c>
      <c r="I287" s="9">
        <f>ROUNDDOWN((('ASIG POR TRAMO'!I289*20%)+((45125*($B287/44)))),0)</f>
        <v>76848</v>
      </c>
      <c r="J287" s="9">
        <f>ROUNDDOWN((('ASIG POR TRAMO'!J289*20%)+((45125*($B287/44)))),0)</f>
        <v>81141</v>
      </c>
      <c r="K287" s="9">
        <f>ROUNDDOWN((('ASIG POR TRAMO'!K289*20%)+((45125*($B287/44)))),0)</f>
        <v>85434</v>
      </c>
      <c r="L287" s="9">
        <f>ROUNDDOWN((('ASIG POR TRAMO'!L289*20%)+((45125*($B287/44)))),0)</f>
        <v>89727</v>
      </c>
      <c r="M287" s="9">
        <f>ROUNDDOWN((('ASIG POR TRAMO'!M289*20%)+((45125*($B287/44)))),0)</f>
        <v>94020</v>
      </c>
      <c r="N287" s="9">
        <f>ROUNDDOWN((('ASIG POR TRAMO'!N289*20%)+((45125*($B287/44)))),0)</f>
        <v>98313</v>
      </c>
      <c r="O287" s="9">
        <f>ROUNDDOWN((('ASIG POR TRAMO'!O289*20%)+((45125*($B287/44)))),0)</f>
        <v>102606</v>
      </c>
      <c r="P287" s="9">
        <f>ROUNDDOWN((('ASIG POR TRAMO'!P289*20%)+((45125*($B287/44)))),0)</f>
        <v>106899</v>
      </c>
      <c r="Q287" s="9">
        <f>ROUNDDOWN((('ASIG POR TRAMO'!Q289*20%)+((45125*($B287/44)))),0)</f>
        <v>111192</v>
      </c>
      <c r="R287" s="9">
        <f>ROUNDDOWN((('ASIG POR TRAMO'!R289*20%)+((45125*($B287/44)))),0)</f>
        <v>115485</v>
      </c>
    </row>
    <row r="288" spans="1:18" ht="17.45" customHeight="1" thickBot="1" x14ac:dyDescent="0.3">
      <c r="A288" s="11" t="s">
        <v>9</v>
      </c>
      <c r="B288" s="13">
        <v>36</v>
      </c>
      <c r="C288" s="14">
        <f>'RMN-BRP'!E38</f>
        <v>512762.39999999997</v>
      </c>
      <c r="D288" s="9">
        <f>ROUNDDOWN((('ASIG POR TRAMO'!D290*20%)+((45125*($B288/44)))),0)</f>
        <v>56965</v>
      </c>
      <c r="E288" s="9">
        <f>ROUNDDOWN((('ASIG POR TRAMO'!E290*20%)+((45125*($B288/44)))),0)</f>
        <v>61381</v>
      </c>
      <c r="F288" s="9">
        <f>ROUNDDOWN((('ASIG POR TRAMO'!F290*20%)+((45125*($B288/44)))),0)</f>
        <v>65797</v>
      </c>
      <c r="G288" s="9">
        <f>ROUNDDOWN((('ASIG POR TRAMO'!G290*20%)+((45125*($B288/44)))),0)</f>
        <v>70212</v>
      </c>
      <c r="H288" s="9">
        <f>ROUNDDOWN((('ASIG POR TRAMO'!H290*20%)+((45125*($B288/44)))),0)</f>
        <v>74628</v>
      </c>
      <c r="I288" s="9">
        <f>ROUNDDOWN((('ASIG POR TRAMO'!I290*20%)+((45125*($B288/44)))),0)</f>
        <v>79044</v>
      </c>
      <c r="J288" s="9">
        <f>ROUNDDOWN((('ASIG POR TRAMO'!J290*20%)+((45125*($B288/44)))),0)</f>
        <v>83459</v>
      </c>
      <c r="K288" s="9">
        <f>ROUNDDOWN((('ASIG POR TRAMO'!K290*20%)+((45125*($B288/44)))),0)</f>
        <v>87875</v>
      </c>
      <c r="L288" s="9">
        <f>ROUNDDOWN((('ASIG POR TRAMO'!L290*20%)+((45125*($B288/44)))),0)</f>
        <v>92290</v>
      </c>
      <c r="M288" s="9">
        <f>ROUNDDOWN((('ASIG POR TRAMO'!M290*20%)+((45125*($B288/44)))),0)</f>
        <v>96706</v>
      </c>
      <c r="N288" s="9">
        <f>ROUNDDOWN((('ASIG POR TRAMO'!N290*20%)+((45125*($B288/44)))),0)</f>
        <v>101122</v>
      </c>
      <c r="O288" s="9">
        <f>ROUNDDOWN((('ASIG POR TRAMO'!O290*20%)+((45125*($B288/44)))),0)</f>
        <v>105537</v>
      </c>
      <c r="P288" s="9">
        <f>ROUNDDOWN((('ASIG POR TRAMO'!P290*20%)+((45125*($B288/44)))),0)</f>
        <v>109953</v>
      </c>
      <c r="Q288" s="9">
        <f>ROUNDDOWN((('ASIG POR TRAMO'!Q290*20%)+((45125*($B288/44)))),0)</f>
        <v>114369</v>
      </c>
      <c r="R288" s="9">
        <f>ROUNDDOWN((('ASIG POR TRAMO'!R290*20%)+((45125*($B288/44)))),0)</f>
        <v>118784</v>
      </c>
    </row>
    <row r="289" spans="1:18" ht="17.45" customHeight="1" thickBot="1" x14ac:dyDescent="0.3">
      <c r="A289" s="11" t="s">
        <v>9</v>
      </c>
      <c r="B289" s="13">
        <v>37</v>
      </c>
      <c r="C289" s="14">
        <f>'RMN-BRP'!E39</f>
        <v>527005.79999999993</v>
      </c>
      <c r="D289" s="9">
        <f>ROUNDDOWN((('ASIG POR TRAMO'!D291*20%)+((45125*($B289/44)))),0)</f>
        <v>58548</v>
      </c>
      <c r="E289" s="9">
        <f>ROUNDDOWN((('ASIG POR TRAMO'!E291*20%)+((45125*($B289/44)))),0)</f>
        <v>63086</v>
      </c>
      <c r="F289" s="9">
        <f>ROUNDDOWN((('ASIG POR TRAMO'!F291*20%)+((45125*($B289/44)))),0)</f>
        <v>67624</v>
      </c>
      <c r="G289" s="9">
        <f>ROUNDDOWN((('ASIG POR TRAMO'!G291*20%)+((45125*($B289/44)))),0)</f>
        <v>72163</v>
      </c>
      <c r="H289" s="9">
        <f>ROUNDDOWN((('ASIG POR TRAMO'!H291*20%)+((45125*($B289/44)))),0)</f>
        <v>76701</v>
      </c>
      <c r="I289" s="9">
        <f>ROUNDDOWN((('ASIG POR TRAMO'!I291*20%)+((45125*($B289/44)))),0)</f>
        <v>81239</v>
      </c>
      <c r="J289" s="9">
        <f>ROUNDDOWN((('ASIG POR TRAMO'!J291*20%)+((45125*($B289/44)))),0)</f>
        <v>85777</v>
      </c>
      <c r="K289" s="9">
        <f>ROUNDDOWN((('ASIG POR TRAMO'!K291*20%)+((45125*($B289/44)))),0)</f>
        <v>90316</v>
      </c>
      <c r="L289" s="9">
        <f>ROUNDDOWN((('ASIG POR TRAMO'!L291*20%)+((45125*($B289/44)))),0)</f>
        <v>94854</v>
      </c>
      <c r="M289" s="9">
        <f>ROUNDDOWN((('ASIG POR TRAMO'!M291*20%)+((45125*($B289/44)))),0)</f>
        <v>99392</v>
      </c>
      <c r="N289" s="9">
        <f>ROUNDDOWN((('ASIG POR TRAMO'!N291*20%)+((45125*($B289/44)))),0)</f>
        <v>103931</v>
      </c>
      <c r="O289" s="9">
        <f>ROUNDDOWN((('ASIG POR TRAMO'!O291*20%)+((45125*($B289/44)))),0)</f>
        <v>108469</v>
      </c>
      <c r="P289" s="9">
        <f>ROUNDDOWN((('ASIG POR TRAMO'!P291*20%)+((45125*($B289/44)))),0)</f>
        <v>113007</v>
      </c>
      <c r="Q289" s="9">
        <f>ROUNDDOWN((('ASIG POR TRAMO'!Q291*20%)+((45125*($B289/44)))),0)</f>
        <v>117546</v>
      </c>
      <c r="R289" s="9">
        <f>ROUNDDOWN((('ASIG POR TRAMO'!R291*20%)+((45125*($B289/44)))),0)</f>
        <v>122084</v>
      </c>
    </row>
    <row r="290" spans="1:18" ht="17.45" customHeight="1" thickBot="1" x14ac:dyDescent="0.3">
      <c r="A290" s="11" t="s">
        <v>9</v>
      </c>
      <c r="B290" s="13">
        <v>38</v>
      </c>
      <c r="C290" s="14">
        <f>'RMN-BRP'!E40</f>
        <v>541249.19999999995</v>
      </c>
      <c r="D290" s="9">
        <f>ROUNDDOWN((('ASIG POR TRAMO'!D292*20%)+((45125*($B290/44)))),0)</f>
        <v>60130</v>
      </c>
      <c r="E290" s="9">
        <f>ROUNDDOWN((('ASIG POR TRAMO'!E292*20%)+((45125*($B290/44)))),0)</f>
        <v>64791</v>
      </c>
      <c r="F290" s="9">
        <f>ROUNDDOWN((('ASIG POR TRAMO'!F292*20%)+((45125*($B290/44)))),0)</f>
        <v>69452</v>
      </c>
      <c r="G290" s="9">
        <f>ROUNDDOWN((('ASIG POR TRAMO'!G292*20%)+((45125*($B290/44)))),0)</f>
        <v>74113</v>
      </c>
      <c r="H290" s="9">
        <f>ROUNDDOWN((('ASIG POR TRAMO'!H292*20%)+((45125*($B290/44)))),0)</f>
        <v>78774</v>
      </c>
      <c r="I290" s="9">
        <f>ROUNDDOWN((('ASIG POR TRAMO'!I292*20%)+((45125*($B290/44)))),0)</f>
        <v>83435</v>
      </c>
      <c r="J290" s="9">
        <f>ROUNDDOWN((('ASIG POR TRAMO'!J292*20%)+((45125*($B290/44)))),0)</f>
        <v>88096</v>
      </c>
      <c r="K290" s="9">
        <f>ROUNDDOWN((('ASIG POR TRAMO'!K292*20%)+((45125*($B290/44)))),0)</f>
        <v>92757</v>
      </c>
      <c r="L290" s="9">
        <f>ROUNDDOWN((('ASIG POR TRAMO'!L292*20%)+((45125*($B290/44)))),0)</f>
        <v>97418</v>
      </c>
      <c r="M290" s="9">
        <f>ROUNDDOWN((('ASIG POR TRAMO'!M292*20%)+((45125*($B290/44)))),0)</f>
        <v>102078</v>
      </c>
      <c r="N290" s="9">
        <f>ROUNDDOWN((('ASIG POR TRAMO'!N292*20%)+((45125*($B290/44)))),0)</f>
        <v>106740</v>
      </c>
      <c r="O290" s="9">
        <f>ROUNDDOWN((('ASIG POR TRAMO'!O292*20%)+((45125*($B290/44)))),0)</f>
        <v>111400</v>
      </c>
      <c r="P290" s="9">
        <f>ROUNDDOWN((('ASIG POR TRAMO'!P292*20%)+((45125*($B290/44)))),0)</f>
        <v>116061</v>
      </c>
      <c r="Q290" s="9">
        <f>ROUNDDOWN((('ASIG POR TRAMO'!Q292*20%)+((45125*($B290/44)))),0)</f>
        <v>120722</v>
      </c>
      <c r="R290" s="9">
        <f>ROUNDDOWN((('ASIG POR TRAMO'!R292*20%)+((45125*($B290/44)))),0)</f>
        <v>125383</v>
      </c>
    </row>
    <row r="291" spans="1:18" ht="17.45" customHeight="1" thickBot="1" x14ac:dyDescent="0.3">
      <c r="A291" s="11" t="s">
        <v>9</v>
      </c>
      <c r="B291" s="13">
        <v>39</v>
      </c>
      <c r="C291" s="14">
        <f>'RMN-BRP'!E41</f>
        <v>555492.6</v>
      </c>
      <c r="D291" s="9">
        <f>ROUNDDOWN((('ASIG POR TRAMO'!D293*20%)+((45125*($B291/44)))),0)</f>
        <v>61712</v>
      </c>
      <c r="E291" s="9">
        <f>ROUNDDOWN((('ASIG POR TRAMO'!E293*20%)+((45125*($B291/44)))),0)</f>
        <v>66496</v>
      </c>
      <c r="F291" s="9">
        <f>ROUNDDOWN((('ASIG POR TRAMO'!F293*20%)+((45125*($B291/44)))),0)</f>
        <v>71280</v>
      </c>
      <c r="G291" s="9">
        <f>ROUNDDOWN((('ASIG POR TRAMO'!G293*20%)+((45125*($B291/44)))),0)</f>
        <v>76063</v>
      </c>
      <c r="H291" s="9">
        <f>ROUNDDOWN((('ASIG POR TRAMO'!H293*20%)+((45125*($B291/44)))),0)</f>
        <v>80847</v>
      </c>
      <c r="I291" s="9">
        <f>ROUNDDOWN((('ASIG POR TRAMO'!I293*20%)+((45125*($B291/44)))),0)</f>
        <v>85630</v>
      </c>
      <c r="J291" s="9">
        <f>ROUNDDOWN((('ASIG POR TRAMO'!J293*20%)+((45125*($B291/44)))),0)</f>
        <v>90414</v>
      </c>
      <c r="K291" s="9">
        <f>ROUNDDOWN((('ASIG POR TRAMO'!K293*20%)+((45125*($B291/44)))),0)</f>
        <v>95198</v>
      </c>
      <c r="L291" s="9">
        <f>ROUNDDOWN((('ASIG POR TRAMO'!L293*20%)+((45125*($B291/44)))),0)</f>
        <v>99981</v>
      </c>
      <c r="M291" s="9">
        <f>ROUNDDOWN((('ASIG POR TRAMO'!M293*20%)+((45125*($B291/44)))),0)</f>
        <v>104765</v>
      </c>
      <c r="N291" s="9">
        <f>ROUNDDOWN((('ASIG POR TRAMO'!N293*20%)+((45125*($B291/44)))),0)</f>
        <v>109548</v>
      </c>
      <c r="O291" s="9">
        <f>ROUNDDOWN((('ASIG POR TRAMO'!O293*20%)+((45125*($B291/44)))),0)</f>
        <v>114332</v>
      </c>
      <c r="P291" s="9">
        <f>ROUNDDOWN((('ASIG POR TRAMO'!P293*20%)+((45125*($B291/44)))),0)</f>
        <v>119116</v>
      </c>
      <c r="Q291" s="9">
        <f>ROUNDDOWN((('ASIG POR TRAMO'!Q293*20%)+((45125*($B291/44)))),0)</f>
        <v>123899</v>
      </c>
      <c r="R291" s="9">
        <f>ROUNDDOWN((('ASIG POR TRAMO'!R293*20%)+((45125*($B291/44)))),0)</f>
        <v>128683</v>
      </c>
    </row>
    <row r="292" spans="1:18" ht="17.45" customHeight="1" thickBot="1" x14ac:dyDescent="0.3">
      <c r="A292" s="11" t="s">
        <v>9</v>
      </c>
      <c r="B292" s="13">
        <v>40</v>
      </c>
      <c r="C292" s="14">
        <f>'RMN-BRP'!E42</f>
        <v>569736</v>
      </c>
      <c r="D292" s="9">
        <f>ROUNDDOWN((('ASIG POR TRAMO'!D294*20%)+((45125*($B292/44)))),0)</f>
        <v>63295</v>
      </c>
      <c r="E292" s="9">
        <f>ROUNDDOWN((('ASIG POR TRAMO'!E294*20%)+((45125*($B292/44)))),0)</f>
        <v>68201</v>
      </c>
      <c r="F292" s="9">
        <f>ROUNDDOWN((('ASIG POR TRAMO'!F294*20%)+((45125*($B292/44)))),0)</f>
        <v>73107</v>
      </c>
      <c r="G292" s="9">
        <f>ROUNDDOWN((('ASIG POR TRAMO'!G294*20%)+((45125*($B292/44)))),0)</f>
        <v>78013</v>
      </c>
      <c r="H292" s="9">
        <f>ROUNDDOWN((('ASIG POR TRAMO'!H294*20%)+((45125*($B292/44)))),0)</f>
        <v>82920</v>
      </c>
      <c r="I292" s="9">
        <f>ROUNDDOWN((('ASIG POR TRAMO'!I294*20%)+((45125*($B292/44)))),0)</f>
        <v>87826</v>
      </c>
      <c r="J292" s="9">
        <f>ROUNDDOWN((('ASIG POR TRAMO'!J294*20%)+((45125*($B292/44)))),0)</f>
        <v>92732</v>
      </c>
      <c r="K292" s="9">
        <f>ROUNDDOWN((('ASIG POR TRAMO'!K294*20%)+((45125*($B292/44)))),0)</f>
        <v>97639</v>
      </c>
      <c r="L292" s="9">
        <f>ROUNDDOWN((('ASIG POR TRAMO'!L294*20%)+((45125*($B292/44)))),0)</f>
        <v>102545</v>
      </c>
      <c r="M292" s="9">
        <f>ROUNDDOWN((('ASIG POR TRAMO'!M294*20%)+((45125*($B292/44)))),0)</f>
        <v>107451</v>
      </c>
      <c r="N292" s="9">
        <f>ROUNDDOWN((('ASIG POR TRAMO'!N294*20%)+((45125*($B292/44)))),0)</f>
        <v>112358</v>
      </c>
      <c r="O292" s="9">
        <f>ROUNDDOWN((('ASIG POR TRAMO'!O294*20%)+((45125*($B292/44)))),0)</f>
        <v>117264</v>
      </c>
      <c r="P292" s="9">
        <f>ROUNDDOWN((('ASIG POR TRAMO'!P294*20%)+((45125*($B292/44)))),0)</f>
        <v>122170</v>
      </c>
      <c r="Q292" s="9">
        <f>ROUNDDOWN((('ASIG POR TRAMO'!Q294*20%)+((45125*($B292/44)))),0)</f>
        <v>127076</v>
      </c>
      <c r="R292" s="9">
        <f>ROUNDDOWN((('ASIG POR TRAMO'!R294*20%)+((45125*($B292/44)))),0)</f>
        <v>131983</v>
      </c>
    </row>
    <row r="293" spans="1:18" ht="17.45" customHeight="1" thickBot="1" x14ac:dyDescent="0.3">
      <c r="A293" s="11" t="s">
        <v>9</v>
      </c>
      <c r="B293" s="13">
        <v>41</v>
      </c>
      <c r="C293" s="14">
        <f>'RMN-BRP'!E43</f>
        <v>583979.4</v>
      </c>
      <c r="D293" s="9">
        <f>ROUNDDOWN((('ASIG POR TRAMO'!D295*20%)+((45125*($B293/44)))),0)</f>
        <v>64877</v>
      </c>
      <c r="E293" s="9">
        <f>ROUNDDOWN((('ASIG POR TRAMO'!E295*20%)+((45125*($B293/44)))),0)</f>
        <v>69906</v>
      </c>
      <c r="F293" s="9">
        <f>ROUNDDOWN((('ASIG POR TRAMO'!F295*20%)+((45125*($B293/44)))),0)</f>
        <v>74935</v>
      </c>
      <c r="G293" s="9">
        <f>ROUNDDOWN((('ASIG POR TRAMO'!G295*20%)+((45125*($B293/44)))),0)</f>
        <v>79964</v>
      </c>
      <c r="H293" s="9">
        <f>ROUNDDOWN((('ASIG POR TRAMO'!H295*20%)+((45125*($B293/44)))),0)</f>
        <v>84993</v>
      </c>
      <c r="I293" s="9">
        <f>ROUNDDOWN((('ASIG POR TRAMO'!I295*20%)+((45125*($B293/44)))),0)</f>
        <v>90022</v>
      </c>
      <c r="J293" s="9">
        <f>ROUNDDOWN((('ASIG POR TRAMO'!J295*20%)+((45125*($B293/44)))),0)</f>
        <v>95051</v>
      </c>
      <c r="K293" s="9">
        <f>ROUNDDOWN((('ASIG POR TRAMO'!K295*20%)+((45125*($B293/44)))),0)</f>
        <v>100080</v>
      </c>
      <c r="L293" s="9">
        <f>ROUNDDOWN((('ASIG POR TRAMO'!L295*20%)+((45125*($B293/44)))),0)</f>
        <v>105109</v>
      </c>
      <c r="M293" s="9">
        <f>ROUNDDOWN((('ASIG POR TRAMO'!M295*20%)+((45125*($B293/44)))),0)</f>
        <v>110138</v>
      </c>
      <c r="N293" s="9">
        <f>ROUNDDOWN((('ASIG POR TRAMO'!N295*20%)+((45125*($B293/44)))),0)</f>
        <v>115166</v>
      </c>
      <c r="O293" s="9">
        <f>ROUNDDOWN((('ASIG POR TRAMO'!O295*20%)+((45125*($B293/44)))),0)</f>
        <v>120195</v>
      </c>
      <c r="P293" s="9">
        <f>ROUNDDOWN((('ASIG POR TRAMO'!P295*20%)+((45125*($B293/44)))),0)</f>
        <v>125224</v>
      </c>
      <c r="Q293" s="9">
        <f>ROUNDDOWN((('ASIG POR TRAMO'!Q295*20%)+((45125*($B293/44)))),0)</f>
        <v>130253</v>
      </c>
      <c r="R293" s="9">
        <f>ROUNDDOWN((('ASIG POR TRAMO'!R295*20%)+((45125*($B293/44)))),0)</f>
        <v>135282</v>
      </c>
    </row>
    <row r="294" spans="1:18" ht="17.45" customHeight="1" thickBot="1" x14ac:dyDescent="0.3">
      <c r="A294" s="11" t="s">
        <v>9</v>
      </c>
      <c r="B294" s="13">
        <v>42</v>
      </c>
      <c r="C294" s="14">
        <f>'RMN-BRP'!E44</f>
        <v>598222.79999999993</v>
      </c>
      <c r="D294" s="9">
        <f>ROUNDDOWN((('ASIG POR TRAMO'!D296*20%)+((45125*($B294/44)))),0)</f>
        <v>66459</v>
      </c>
      <c r="E294" s="9">
        <f>ROUNDDOWN((('ASIG POR TRAMO'!E296*20%)+((45125*($B294/44)))),0)</f>
        <v>71611</v>
      </c>
      <c r="F294" s="9">
        <f>ROUNDDOWN((('ASIG POR TRAMO'!F296*20%)+((45125*($B294/44)))),0)</f>
        <v>76763</v>
      </c>
      <c r="G294" s="9">
        <f>ROUNDDOWN((('ASIG POR TRAMO'!G296*20%)+((45125*($B294/44)))),0)</f>
        <v>81914</v>
      </c>
      <c r="H294" s="9">
        <f>ROUNDDOWN((('ASIG POR TRAMO'!H296*20%)+((45125*($B294/44)))),0)</f>
        <v>87066</v>
      </c>
      <c r="I294" s="9">
        <f>ROUNDDOWN((('ASIG POR TRAMO'!I296*20%)+((45125*($B294/44)))),0)</f>
        <v>92218</v>
      </c>
      <c r="J294" s="9">
        <f>ROUNDDOWN((('ASIG POR TRAMO'!J296*20%)+((45125*($B294/44)))),0)</f>
        <v>97369</v>
      </c>
      <c r="K294" s="9">
        <f>ROUNDDOWN((('ASIG POR TRAMO'!K296*20%)+((45125*($B294/44)))),0)</f>
        <v>102521</v>
      </c>
      <c r="L294" s="9">
        <f>ROUNDDOWN((('ASIG POR TRAMO'!L296*20%)+((45125*($B294/44)))),0)</f>
        <v>107672</v>
      </c>
      <c r="M294" s="9">
        <f>ROUNDDOWN((('ASIG POR TRAMO'!M296*20%)+((45125*($B294/44)))),0)</f>
        <v>112824</v>
      </c>
      <c r="N294" s="9">
        <f>ROUNDDOWN((('ASIG POR TRAMO'!N296*20%)+((45125*($B294/44)))),0)</f>
        <v>117975</v>
      </c>
      <c r="O294" s="9">
        <f>ROUNDDOWN((('ASIG POR TRAMO'!O296*20%)+((45125*($B294/44)))),0)</f>
        <v>123127</v>
      </c>
      <c r="P294" s="9">
        <f>ROUNDDOWN((('ASIG POR TRAMO'!P296*20%)+((45125*($B294/44)))),0)</f>
        <v>128279</v>
      </c>
      <c r="Q294" s="9">
        <f>ROUNDDOWN((('ASIG POR TRAMO'!Q296*20%)+((45125*($B294/44)))),0)</f>
        <v>133430</v>
      </c>
      <c r="R294" s="9">
        <f>ROUNDDOWN((('ASIG POR TRAMO'!R296*20%)+((45125*($B294/44)))),0)</f>
        <v>138582</v>
      </c>
    </row>
    <row r="295" spans="1:18" ht="17.45" customHeight="1" thickBot="1" x14ac:dyDescent="0.3">
      <c r="A295" s="11" t="s">
        <v>9</v>
      </c>
      <c r="B295" s="13">
        <v>43</v>
      </c>
      <c r="C295" s="14">
        <f>'RMN-BRP'!E45</f>
        <v>612466.19999999995</v>
      </c>
      <c r="D295" s="9">
        <f>ROUNDDOWN((('ASIG POR TRAMO'!D297*20%)+((45125*($B295/44)))),0)</f>
        <v>68042</v>
      </c>
      <c r="E295" s="9">
        <f>ROUNDDOWN((('ASIG POR TRAMO'!E297*20%)+((45125*($B295/44)))),0)</f>
        <v>73316</v>
      </c>
      <c r="F295" s="9">
        <f>ROUNDDOWN((('ASIG POR TRAMO'!F297*20%)+((45125*($B295/44)))),0)</f>
        <v>78590</v>
      </c>
      <c r="G295" s="9">
        <f>ROUNDDOWN((('ASIG POR TRAMO'!G297*20%)+((45125*($B295/44)))),0)</f>
        <v>83865</v>
      </c>
      <c r="H295" s="9">
        <f>ROUNDDOWN((('ASIG POR TRAMO'!H297*20%)+((45125*($B295/44)))),0)</f>
        <v>89139</v>
      </c>
      <c r="I295" s="9">
        <f>ROUNDDOWN((('ASIG POR TRAMO'!I297*20%)+((45125*($B295/44)))),0)</f>
        <v>94413</v>
      </c>
      <c r="J295" s="9">
        <f>ROUNDDOWN((('ASIG POR TRAMO'!J297*20%)+((45125*($B295/44)))),0)</f>
        <v>99688</v>
      </c>
      <c r="K295" s="9">
        <f>ROUNDDOWN((('ASIG POR TRAMO'!K297*20%)+((45125*($B295/44)))),0)</f>
        <v>104962</v>
      </c>
      <c r="L295" s="9">
        <f>ROUNDDOWN((('ASIG POR TRAMO'!L297*20%)+((45125*($B295/44)))),0)</f>
        <v>110236</v>
      </c>
      <c r="M295" s="9">
        <f>ROUNDDOWN((('ASIG POR TRAMO'!M297*20%)+((45125*($B295/44)))),0)</f>
        <v>115510</v>
      </c>
      <c r="N295" s="9">
        <f>ROUNDDOWN((('ASIG POR TRAMO'!N297*20%)+((45125*($B295/44)))),0)</f>
        <v>120784</v>
      </c>
      <c r="O295" s="9">
        <f>ROUNDDOWN((('ASIG POR TRAMO'!O297*20%)+((45125*($B295/44)))),0)</f>
        <v>126059</v>
      </c>
      <c r="P295" s="9">
        <f>ROUNDDOWN((('ASIG POR TRAMO'!P297*20%)+((45125*($B295/44)))),0)</f>
        <v>131333</v>
      </c>
      <c r="Q295" s="9">
        <f>ROUNDDOWN((('ASIG POR TRAMO'!Q297*20%)+((45125*($B295/44)))),0)</f>
        <v>136607</v>
      </c>
      <c r="R295" s="9">
        <f>ROUNDDOWN((('ASIG POR TRAMO'!R297*20%)+((45125*($B295/44)))),0)</f>
        <v>141881</v>
      </c>
    </row>
    <row r="296" spans="1:18" ht="17.45" customHeight="1" thickBot="1" x14ac:dyDescent="0.3">
      <c r="A296" s="11" t="s">
        <v>9</v>
      </c>
      <c r="B296" s="15">
        <v>44</v>
      </c>
      <c r="C296" s="16">
        <f>'RMN-BRP'!E46</f>
        <v>626709.6</v>
      </c>
      <c r="D296" s="9">
        <f>ROUNDDOWN((('ASIG POR TRAMO'!D298*20%)+((45125*($B296/44)))),0)</f>
        <v>69624</v>
      </c>
      <c r="E296" s="9">
        <f>ROUNDDOWN((('ASIG POR TRAMO'!E298*20%)+((45125*($B296/44)))),0)</f>
        <v>75021</v>
      </c>
      <c r="F296" s="9">
        <f>ROUNDDOWN((('ASIG POR TRAMO'!F298*20%)+((45125*($B296/44)))),0)</f>
        <v>80418</v>
      </c>
      <c r="G296" s="9">
        <f>ROUNDDOWN((('ASIG POR TRAMO'!G298*20%)+((45125*($B296/44)))),0)</f>
        <v>85815</v>
      </c>
      <c r="H296" s="9">
        <f>ROUNDDOWN((('ASIG POR TRAMO'!H298*20%)+((45125*($B296/44)))),0)</f>
        <v>91212</v>
      </c>
      <c r="I296" s="9">
        <f>ROUNDDOWN((('ASIG POR TRAMO'!I298*20%)+((45125*($B296/44)))),0)</f>
        <v>96609</v>
      </c>
      <c r="J296" s="9">
        <f>ROUNDDOWN((('ASIG POR TRAMO'!J298*20%)+((45125*($B296/44)))),0)</f>
        <v>102006</v>
      </c>
      <c r="K296" s="9">
        <f>ROUNDDOWN((('ASIG POR TRAMO'!K298*20%)+((45125*($B296/44)))),0)</f>
        <v>107403</v>
      </c>
      <c r="L296" s="9">
        <f>ROUNDDOWN((('ASIG POR TRAMO'!L298*20%)+((45125*($B296/44)))),0)</f>
        <v>112800</v>
      </c>
      <c r="M296" s="9">
        <f>ROUNDDOWN((('ASIG POR TRAMO'!M298*20%)+((45125*($B296/44)))),0)</f>
        <v>118196</v>
      </c>
      <c r="N296" s="9">
        <f>ROUNDDOWN((('ASIG POR TRAMO'!N298*20%)+((45125*($B296/44)))),0)</f>
        <v>123593</v>
      </c>
      <c r="O296" s="9">
        <f>ROUNDDOWN((('ASIG POR TRAMO'!O298*20%)+((45125*($B296/44)))),0)</f>
        <v>128990</v>
      </c>
      <c r="P296" s="9">
        <f>ROUNDDOWN((('ASIG POR TRAMO'!P298*20%)+((45125*($B296/44)))),0)</f>
        <v>134387</v>
      </c>
      <c r="Q296" s="9">
        <f>ROUNDDOWN((('ASIG POR TRAMO'!Q298*20%)+((45125*($B296/44)))),0)</f>
        <v>139784</v>
      </c>
      <c r="R296" s="9">
        <f>ROUNDDOWN((('ASIG POR TRAMO'!R298*20%)+((45125*($B296/44)))),0)</f>
        <v>145181</v>
      </c>
    </row>
    <row r="301" spans="1:18" ht="15.75" thickBot="1" x14ac:dyDescent="0.3"/>
    <row r="302" spans="1:18" ht="16.5" thickBot="1" x14ac:dyDescent="0.3">
      <c r="A302" s="1"/>
      <c r="B302" s="5"/>
      <c r="C302" s="5"/>
      <c r="D302" s="146" t="s">
        <v>77</v>
      </c>
      <c r="E302" s="147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</row>
    <row r="303" spans="1:18" ht="15.75" thickBot="1" x14ac:dyDescent="0.3">
      <c r="A303" s="1"/>
      <c r="B303" s="5"/>
      <c r="C303" s="5"/>
      <c r="D303" s="141" t="s">
        <v>5</v>
      </c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3"/>
    </row>
    <row r="304" spans="1:18" ht="18" customHeight="1" thickBot="1" x14ac:dyDescent="0.3">
      <c r="A304" s="26" t="s">
        <v>6</v>
      </c>
      <c r="B304" s="144" t="s">
        <v>0</v>
      </c>
      <c r="C304" s="145"/>
      <c r="D304" s="17">
        <v>1</v>
      </c>
      <c r="E304" s="18">
        <v>2</v>
      </c>
      <c r="F304" s="19">
        <v>3</v>
      </c>
      <c r="G304" s="19">
        <v>4</v>
      </c>
      <c r="H304" s="19">
        <v>5</v>
      </c>
      <c r="I304" s="19">
        <v>6</v>
      </c>
      <c r="J304" s="19">
        <v>7</v>
      </c>
      <c r="K304" s="19">
        <v>8</v>
      </c>
      <c r="L304" s="19">
        <v>9</v>
      </c>
      <c r="M304" s="19">
        <v>10</v>
      </c>
      <c r="N304" s="19">
        <v>11</v>
      </c>
      <c r="O304" s="19">
        <v>12</v>
      </c>
      <c r="P304" s="19">
        <v>13</v>
      </c>
      <c r="Q304" s="19">
        <v>14</v>
      </c>
      <c r="R304" s="20">
        <v>15</v>
      </c>
    </row>
    <row r="305" spans="1:18" ht="18" customHeight="1" thickBot="1" x14ac:dyDescent="0.3">
      <c r="A305" s="11" t="s">
        <v>11</v>
      </c>
      <c r="B305" s="11">
        <v>1</v>
      </c>
      <c r="C305" s="12">
        <f>'RMN-BRP'!B3</f>
        <v>13537.174999999999</v>
      </c>
      <c r="D305" s="9">
        <f>ROUNDDOWN((('ASIG POR TRAMO'!D306*20%)+((45125*($B305/44)))),0)</f>
        <v>1822</v>
      </c>
      <c r="E305" s="9">
        <f>ROUNDDOWN((('ASIG POR TRAMO'!E306*20%)+((45125*($B305/44)))),0)</f>
        <v>2016</v>
      </c>
      <c r="F305" s="9">
        <f>ROUNDDOWN((('ASIG POR TRAMO'!F306*20%)+((45125*($B305/44)))),0)</f>
        <v>2210</v>
      </c>
      <c r="G305" s="9">
        <f>ROUNDDOWN((('ASIG POR TRAMO'!G306*20%)+((45125*($B305/44)))),0)</f>
        <v>2405</v>
      </c>
      <c r="H305" s="9">
        <f>ROUNDDOWN((('ASIG POR TRAMO'!H306*20%)+((45125*($B305/44)))),0)</f>
        <v>2599</v>
      </c>
      <c r="I305" s="9">
        <f>ROUNDDOWN((('ASIG POR TRAMO'!I306*20%)+((45125*($B305/44)))),0)</f>
        <v>2793</v>
      </c>
      <c r="J305" s="9">
        <f>ROUNDDOWN((('ASIG POR TRAMO'!J306*20%)+((45125*($B305/44)))),0)</f>
        <v>2988</v>
      </c>
      <c r="K305" s="9">
        <f>ROUNDDOWN((('ASIG POR TRAMO'!K306*20%)+((45125*($B305/44)))),0)</f>
        <v>3182</v>
      </c>
      <c r="L305" s="9">
        <f>ROUNDDOWN((('ASIG POR TRAMO'!L306*20%)+((45125*($B305/44)))),0)</f>
        <v>3376</v>
      </c>
      <c r="M305" s="9">
        <f>ROUNDDOWN((('ASIG POR TRAMO'!M306*20%)+((45125*($B305/44)))),0)</f>
        <v>3571</v>
      </c>
      <c r="N305" s="9">
        <f>ROUNDDOWN((('ASIG POR TRAMO'!N306*20%)+((45125*($B305/44)))),0)</f>
        <v>3765</v>
      </c>
      <c r="O305" s="9">
        <f>ROUNDDOWN((('ASIG POR TRAMO'!O306*20%)+((45125*($B305/44)))),0)</f>
        <v>3960</v>
      </c>
      <c r="P305" s="9">
        <f>ROUNDDOWN((('ASIG POR TRAMO'!P306*20%)+((45125*($B305/44)))),0)</f>
        <v>4154</v>
      </c>
      <c r="Q305" s="9">
        <f>ROUNDDOWN((('ASIG POR TRAMO'!Q306*20%)+((45125*($B305/44)))),0)</f>
        <v>4452</v>
      </c>
      <c r="R305" s="9">
        <f>ROUNDDOWN((('ASIG POR TRAMO'!R306*20%)+((45125*($B305/44)))),0)</f>
        <v>4543</v>
      </c>
    </row>
    <row r="306" spans="1:18" ht="18" customHeight="1" thickBot="1" x14ac:dyDescent="0.3">
      <c r="A306" s="11" t="s">
        <v>11</v>
      </c>
      <c r="B306" s="13">
        <v>2</v>
      </c>
      <c r="C306" s="14">
        <f>'RMN-BRP'!B4</f>
        <v>27074.35</v>
      </c>
      <c r="D306" s="9">
        <f>ROUNDDOWN((('ASIG POR TRAMO'!D307*20%)+((45125*($B306/44)))),0)</f>
        <v>3644</v>
      </c>
      <c r="E306" s="9">
        <f>ROUNDDOWN((('ASIG POR TRAMO'!E307*20%)+((45125*($B306/44)))),0)</f>
        <v>4033</v>
      </c>
      <c r="F306" s="9">
        <f>ROUNDDOWN((('ASIG POR TRAMO'!F307*20%)+((45125*($B306/44)))),0)</f>
        <v>4421</v>
      </c>
      <c r="G306" s="9">
        <f>ROUNDDOWN((('ASIG POR TRAMO'!G307*20%)+((45125*($B306/44)))),0)</f>
        <v>4810</v>
      </c>
      <c r="H306" s="9">
        <f>ROUNDDOWN((('ASIG POR TRAMO'!H307*20%)+((45125*($B306/44)))),0)</f>
        <v>5199</v>
      </c>
      <c r="I306" s="9">
        <f>ROUNDDOWN((('ASIG POR TRAMO'!I307*20%)+((45125*($B306/44)))),0)</f>
        <v>5587</v>
      </c>
      <c r="J306" s="9">
        <f>ROUNDDOWN((('ASIG POR TRAMO'!J307*20%)+((45125*($B306/44)))),0)</f>
        <v>5976</v>
      </c>
      <c r="K306" s="9">
        <f>ROUNDDOWN((('ASIG POR TRAMO'!K307*20%)+((45125*($B306/44)))),0)</f>
        <v>6365</v>
      </c>
      <c r="L306" s="9">
        <f>ROUNDDOWN((('ASIG POR TRAMO'!L307*20%)+((45125*($B306/44)))),0)</f>
        <v>6754</v>
      </c>
      <c r="M306" s="9">
        <f>ROUNDDOWN((('ASIG POR TRAMO'!M307*20%)+((45125*($B306/44)))),0)</f>
        <v>7142</v>
      </c>
      <c r="N306" s="9">
        <f>ROUNDDOWN((('ASIG POR TRAMO'!N307*20%)+((45125*($B306/44)))),0)</f>
        <v>7531</v>
      </c>
      <c r="O306" s="9">
        <f>ROUNDDOWN((('ASIG POR TRAMO'!O307*20%)+((45125*($B306/44)))),0)</f>
        <v>7920</v>
      </c>
      <c r="P306" s="9">
        <f>ROUNDDOWN((('ASIG POR TRAMO'!P307*20%)+((45125*($B306/44)))),0)</f>
        <v>8309</v>
      </c>
      <c r="Q306" s="9">
        <f>ROUNDDOWN((('ASIG POR TRAMO'!Q307*20%)+((45125*($B306/44)))),0)</f>
        <v>8906</v>
      </c>
      <c r="R306" s="9">
        <f>ROUNDDOWN((('ASIG POR TRAMO'!R307*20%)+((45125*($B306/44)))),0)</f>
        <v>9086</v>
      </c>
    </row>
    <row r="307" spans="1:18" ht="18" customHeight="1" thickBot="1" x14ac:dyDescent="0.3">
      <c r="A307" s="11" t="s">
        <v>11</v>
      </c>
      <c r="B307" s="13">
        <v>3</v>
      </c>
      <c r="C307" s="14">
        <f>'RMN-BRP'!B5</f>
        <v>40611.524999999994</v>
      </c>
      <c r="D307" s="9">
        <f>ROUNDDOWN((('ASIG POR TRAMO'!D308*20%)+((45125*($B307/44)))),0)</f>
        <v>5466</v>
      </c>
      <c r="E307" s="9">
        <f>ROUNDDOWN((('ASIG POR TRAMO'!E308*20%)+((45125*($B307/44)))),0)</f>
        <v>6049</v>
      </c>
      <c r="F307" s="9">
        <f>ROUNDDOWN((('ASIG POR TRAMO'!F308*20%)+((45125*($B307/44)))),0)</f>
        <v>6632</v>
      </c>
      <c r="G307" s="9">
        <f>ROUNDDOWN((('ASIG POR TRAMO'!G308*20%)+((45125*($B307/44)))),0)</f>
        <v>7215</v>
      </c>
      <c r="H307" s="9">
        <f>ROUNDDOWN((('ASIG POR TRAMO'!H308*20%)+((45125*($B307/44)))),0)</f>
        <v>7799</v>
      </c>
      <c r="I307" s="9">
        <f>ROUNDDOWN((('ASIG POR TRAMO'!I308*20%)+((45125*($B307/44)))),0)</f>
        <v>8382</v>
      </c>
      <c r="J307" s="9">
        <f>ROUNDDOWN((('ASIG POR TRAMO'!J308*20%)+((45125*($B307/44)))),0)</f>
        <v>8965</v>
      </c>
      <c r="K307" s="9">
        <f>ROUNDDOWN((('ASIG POR TRAMO'!K308*20%)+((45125*($B307/44)))),0)</f>
        <v>9548</v>
      </c>
      <c r="L307" s="9">
        <f>ROUNDDOWN((('ASIG POR TRAMO'!L308*20%)+((45125*($B307/44)))),0)</f>
        <v>10131</v>
      </c>
      <c r="M307" s="9">
        <f>ROUNDDOWN((('ASIG POR TRAMO'!M308*20%)+((45125*($B307/44)))),0)</f>
        <v>10714</v>
      </c>
      <c r="N307" s="9">
        <f>ROUNDDOWN((('ASIG POR TRAMO'!N308*20%)+((45125*($B307/44)))),0)</f>
        <v>11297</v>
      </c>
      <c r="O307" s="9">
        <f>ROUNDDOWN((('ASIG POR TRAMO'!O308*20%)+((45125*($B307/44)))),0)</f>
        <v>11880</v>
      </c>
      <c r="P307" s="9">
        <f>ROUNDDOWN((('ASIG POR TRAMO'!P308*20%)+((45125*($B307/44)))),0)</f>
        <v>12463</v>
      </c>
      <c r="Q307" s="9">
        <f>ROUNDDOWN((('ASIG POR TRAMO'!Q308*20%)+((45125*($B307/44)))),0)</f>
        <v>13359</v>
      </c>
      <c r="R307" s="9">
        <f>ROUNDDOWN((('ASIG POR TRAMO'!R308*20%)+((45125*($B307/44)))),0)</f>
        <v>13629</v>
      </c>
    </row>
    <row r="308" spans="1:18" ht="18" customHeight="1" thickBot="1" x14ac:dyDescent="0.3">
      <c r="A308" s="11" t="s">
        <v>11</v>
      </c>
      <c r="B308" s="13">
        <v>4</v>
      </c>
      <c r="C308" s="14">
        <f>'RMN-BRP'!B6</f>
        <v>54148.7</v>
      </c>
      <c r="D308" s="9">
        <f>ROUNDDOWN((('ASIG POR TRAMO'!D309*20%)+((45125*($B308/44)))),0)</f>
        <v>7289</v>
      </c>
      <c r="E308" s="9">
        <f>ROUNDDOWN((('ASIG POR TRAMO'!E309*20%)+((45125*($B308/44)))),0)</f>
        <v>8066</v>
      </c>
      <c r="F308" s="9">
        <f>ROUNDDOWN((('ASIG POR TRAMO'!F309*20%)+((45125*($B308/44)))),0)</f>
        <v>8843</v>
      </c>
      <c r="G308" s="9">
        <f>ROUNDDOWN((('ASIG POR TRAMO'!G309*20%)+((45125*($B308/44)))),0)</f>
        <v>9621</v>
      </c>
      <c r="H308" s="9">
        <f>ROUNDDOWN((('ASIG POR TRAMO'!H309*20%)+((45125*($B308/44)))),0)</f>
        <v>10398</v>
      </c>
      <c r="I308" s="9">
        <f>ROUNDDOWN((('ASIG POR TRAMO'!I309*20%)+((45125*($B308/44)))),0)</f>
        <v>11176</v>
      </c>
      <c r="J308" s="9">
        <f>ROUNDDOWN((('ASIG POR TRAMO'!J309*20%)+((45125*($B308/44)))),0)</f>
        <v>11953</v>
      </c>
      <c r="K308" s="9">
        <f>ROUNDDOWN((('ASIG POR TRAMO'!K309*20%)+((45125*($B308/44)))),0)</f>
        <v>12731</v>
      </c>
      <c r="L308" s="9">
        <f>ROUNDDOWN((('ASIG POR TRAMO'!L309*20%)+((45125*($B308/44)))),0)</f>
        <v>13508</v>
      </c>
      <c r="M308" s="9">
        <f>ROUNDDOWN((('ASIG POR TRAMO'!M309*20%)+((45125*($B308/44)))),0)</f>
        <v>14286</v>
      </c>
      <c r="N308" s="9">
        <f>ROUNDDOWN((('ASIG POR TRAMO'!N309*20%)+((45125*($B308/44)))),0)</f>
        <v>15063</v>
      </c>
      <c r="O308" s="9">
        <f>ROUNDDOWN((('ASIG POR TRAMO'!O309*20%)+((45125*($B308/44)))),0)</f>
        <v>15840</v>
      </c>
      <c r="P308" s="9">
        <f>ROUNDDOWN((('ASIG POR TRAMO'!P309*20%)+((45125*($B308/44)))),0)</f>
        <v>16618</v>
      </c>
      <c r="Q308" s="9">
        <f>ROUNDDOWN((('ASIG POR TRAMO'!Q309*20%)+((45125*($B308/44)))),0)</f>
        <v>17812</v>
      </c>
      <c r="R308" s="9">
        <f>ROUNDDOWN((('ASIG POR TRAMO'!R309*20%)+((45125*($B308/44)))),0)</f>
        <v>18173</v>
      </c>
    </row>
    <row r="309" spans="1:18" ht="18" customHeight="1" thickBot="1" x14ac:dyDescent="0.3">
      <c r="A309" s="11" t="s">
        <v>11</v>
      </c>
      <c r="B309" s="13">
        <v>5</v>
      </c>
      <c r="C309" s="14">
        <f>'RMN-BRP'!B7</f>
        <v>67685.875</v>
      </c>
      <c r="D309" s="9">
        <f>ROUNDDOWN((('ASIG POR TRAMO'!D310*20%)+((45125*($B309/44)))),0)</f>
        <v>9111</v>
      </c>
      <c r="E309" s="9">
        <f>ROUNDDOWN((('ASIG POR TRAMO'!E310*20%)+((45125*($B309/44)))),0)</f>
        <v>10083</v>
      </c>
      <c r="F309" s="9">
        <f>ROUNDDOWN((('ASIG POR TRAMO'!F310*20%)+((45125*($B309/44)))),0)</f>
        <v>11054</v>
      </c>
      <c r="G309" s="9">
        <f>ROUNDDOWN((('ASIG POR TRAMO'!G310*20%)+((45125*($B309/44)))),0)</f>
        <v>12026</v>
      </c>
      <c r="H309" s="9">
        <f>ROUNDDOWN((('ASIG POR TRAMO'!H310*20%)+((45125*($B309/44)))),0)</f>
        <v>12998</v>
      </c>
      <c r="I309" s="9">
        <f>ROUNDDOWN((('ASIG POR TRAMO'!I310*20%)+((45125*($B309/44)))),0)</f>
        <v>13970</v>
      </c>
      <c r="J309" s="9">
        <f>ROUNDDOWN((('ASIG POR TRAMO'!J310*20%)+((45125*($B309/44)))),0)</f>
        <v>14942</v>
      </c>
      <c r="K309" s="9">
        <f>ROUNDDOWN((('ASIG POR TRAMO'!K310*20%)+((45125*($B309/44)))),0)</f>
        <v>15914</v>
      </c>
      <c r="L309" s="9">
        <f>ROUNDDOWN((('ASIG POR TRAMO'!L310*20%)+((45125*($B309/44)))),0)</f>
        <v>16885</v>
      </c>
      <c r="M309" s="9">
        <f>ROUNDDOWN((('ASIG POR TRAMO'!M310*20%)+((45125*($B309/44)))),0)</f>
        <v>17857</v>
      </c>
      <c r="N309" s="9">
        <f>ROUNDDOWN((('ASIG POR TRAMO'!N310*20%)+((45125*($B309/44)))),0)</f>
        <v>18829</v>
      </c>
      <c r="O309" s="9">
        <f>ROUNDDOWN((('ASIG POR TRAMO'!O310*20%)+((45125*($B309/44)))),0)</f>
        <v>19801</v>
      </c>
      <c r="P309" s="9">
        <f>ROUNDDOWN((('ASIG POR TRAMO'!P310*20%)+((45125*($B309/44)))),0)</f>
        <v>20773</v>
      </c>
      <c r="Q309" s="9">
        <f>ROUNDDOWN((('ASIG POR TRAMO'!Q310*20%)+((45125*($B309/44)))),0)</f>
        <v>22265</v>
      </c>
      <c r="R309" s="9">
        <f>ROUNDDOWN((('ASIG POR TRAMO'!R310*20%)+((45125*($B309/44)))),0)</f>
        <v>22716</v>
      </c>
    </row>
    <row r="310" spans="1:18" ht="18" customHeight="1" thickBot="1" x14ac:dyDescent="0.3">
      <c r="A310" s="11" t="s">
        <v>11</v>
      </c>
      <c r="B310" s="13">
        <v>6</v>
      </c>
      <c r="C310" s="14">
        <f>'RMN-BRP'!B8</f>
        <v>81223.049999999988</v>
      </c>
      <c r="D310" s="9">
        <f>ROUNDDOWN((('ASIG POR TRAMO'!D311*20%)+((45125*($B310/44)))),0)</f>
        <v>10933</v>
      </c>
      <c r="E310" s="9">
        <f>ROUNDDOWN((('ASIG POR TRAMO'!E311*20%)+((45125*($B310/44)))),0)</f>
        <v>12099</v>
      </c>
      <c r="F310" s="9">
        <f>ROUNDDOWN((('ASIG POR TRAMO'!F311*20%)+((45125*($B310/44)))),0)</f>
        <v>13266</v>
      </c>
      <c r="G310" s="9">
        <f>ROUNDDOWN((('ASIG POR TRAMO'!G311*20%)+((45125*($B310/44)))),0)</f>
        <v>14432</v>
      </c>
      <c r="H310" s="9">
        <f>ROUNDDOWN((('ASIG POR TRAMO'!H311*20%)+((45125*($B310/44)))),0)</f>
        <v>15598</v>
      </c>
      <c r="I310" s="9">
        <f>ROUNDDOWN((('ASIG POR TRAMO'!I311*20%)+((45125*($B310/44)))),0)</f>
        <v>16764</v>
      </c>
      <c r="J310" s="9">
        <f>ROUNDDOWN((('ASIG POR TRAMO'!J311*20%)+((45125*($B310/44)))),0)</f>
        <v>17930</v>
      </c>
      <c r="K310" s="9">
        <f>ROUNDDOWN((('ASIG POR TRAMO'!K311*20%)+((45125*($B310/44)))),0)</f>
        <v>19096</v>
      </c>
      <c r="L310" s="9">
        <f>ROUNDDOWN((('ASIG POR TRAMO'!L311*20%)+((45125*($B310/44)))),0)</f>
        <v>20263</v>
      </c>
      <c r="M310" s="9">
        <f>ROUNDDOWN((('ASIG POR TRAMO'!M311*20%)+((45125*($B310/44)))),0)</f>
        <v>21429</v>
      </c>
      <c r="N310" s="9">
        <f>ROUNDDOWN((('ASIG POR TRAMO'!N311*20%)+((45125*($B310/44)))),0)</f>
        <v>22595</v>
      </c>
      <c r="O310" s="9">
        <f>ROUNDDOWN((('ASIG POR TRAMO'!O311*20%)+((45125*($B310/44)))),0)</f>
        <v>23761</v>
      </c>
      <c r="P310" s="9">
        <f>ROUNDDOWN((('ASIG POR TRAMO'!P311*20%)+((45125*($B310/44)))),0)</f>
        <v>24927</v>
      </c>
      <c r="Q310" s="9">
        <f>ROUNDDOWN((('ASIG POR TRAMO'!Q311*20%)+((45125*($B310/44)))),0)</f>
        <v>26719</v>
      </c>
      <c r="R310" s="9">
        <f>ROUNDDOWN((('ASIG POR TRAMO'!R311*20%)+((45125*($B310/44)))),0)</f>
        <v>27260</v>
      </c>
    </row>
    <row r="311" spans="1:18" ht="18" customHeight="1" thickBot="1" x14ac:dyDescent="0.3">
      <c r="A311" s="11" t="s">
        <v>11</v>
      </c>
      <c r="B311" s="13">
        <v>7</v>
      </c>
      <c r="C311" s="14">
        <f>'RMN-BRP'!B9</f>
        <v>94760.224999999991</v>
      </c>
      <c r="D311" s="9">
        <f>ROUNDDOWN((('ASIG POR TRAMO'!D312*20%)+((45125*($B311/44)))),0)</f>
        <v>12755</v>
      </c>
      <c r="E311" s="9">
        <f>ROUNDDOWN((('ASIG POR TRAMO'!E312*20%)+((45125*($B311/44)))),0)</f>
        <v>14116</v>
      </c>
      <c r="F311" s="9">
        <f>ROUNDDOWN((('ASIG POR TRAMO'!F312*20%)+((45125*($B311/44)))),0)</f>
        <v>15476</v>
      </c>
      <c r="G311" s="9">
        <f>ROUNDDOWN((('ASIG POR TRAMO'!G312*20%)+((45125*($B311/44)))),0)</f>
        <v>16837</v>
      </c>
      <c r="H311" s="9">
        <f>ROUNDDOWN((('ASIG POR TRAMO'!H312*20%)+((45125*($B311/44)))),0)</f>
        <v>18197</v>
      </c>
      <c r="I311" s="9">
        <f>ROUNDDOWN((('ASIG POR TRAMO'!I312*20%)+((45125*($B311/44)))),0)</f>
        <v>19558</v>
      </c>
      <c r="J311" s="9">
        <f>ROUNDDOWN((('ASIG POR TRAMO'!J312*20%)+((45125*($B311/44)))),0)</f>
        <v>20918</v>
      </c>
      <c r="K311" s="9">
        <f>ROUNDDOWN((('ASIG POR TRAMO'!K312*20%)+((45125*($B311/44)))),0)</f>
        <v>22279</v>
      </c>
      <c r="L311" s="9">
        <f>ROUNDDOWN((('ASIG POR TRAMO'!L312*20%)+((45125*($B311/44)))),0)</f>
        <v>23640</v>
      </c>
      <c r="M311" s="9">
        <f>ROUNDDOWN((('ASIG POR TRAMO'!M312*20%)+((45125*($B311/44)))),0)</f>
        <v>25000</v>
      </c>
      <c r="N311" s="9">
        <f>ROUNDDOWN((('ASIG POR TRAMO'!N312*20%)+((45125*($B311/44)))),0)</f>
        <v>26361</v>
      </c>
      <c r="O311" s="9">
        <f>ROUNDDOWN((('ASIG POR TRAMO'!O312*20%)+((45125*($B311/44)))),0)</f>
        <v>27721</v>
      </c>
      <c r="P311" s="9">
        <f>ROUNDDOWN((('ASIG POR TRAMO'!P312*20%)+((45125*($B311/44)))),0)</f>
        <v>29082</v>
      </c>
      <c r="Q311" s="9">
        <f>ROUNDDOWN((('ASIG POR TRAMO'!Q312*20%)+((45125*($B311/44)))),0)</f>
        <v>31172</v>
      </c>
      <c r="R311" s="9">
        <f>ROUNDDOWN((('ASIG POR TRAMO'!R312*20%)+((45125*($B311/44)))),0)</f>
        <v>31803</v>
      </c>
    </row>
    <row r="312" spans="1:18" ht="18" customHeight="1" thickBot="1" x14ac:dyDescent="0.3">
      <c r="A312" s="11" t="s">
        <v>11</v>
      </c>
      <c r="B312" s="13">
        <v>8</v>
      </c>
      <c r="C312" s="14">
        <f>'RMN-BRP'!B10</f>
        <v>108297.4</v>
      </c>
      <c r="D312" s="9">
        <f>ROUNDDOWN((('ASIG POR TRAMO'!D313*20%)+((45125*($B312/44)))),0)</f>
        <v>14578</v>
      </c>
      <c r="E312" s="9">
        <f>ROUNDDOWN((('ASIG POR TRAMO'!E313*20%)+((45125*($B312/44)))),0)</f>
        <v>16133</v>
      </c>
      <c r="F312" s="9">
        <f>ROUNDDOWN((('ASIG POR TRAMO'!F313*20%)+((45125*($B312/44)))),0)</f>
        <v>17688</v>
      </c>
      <c r="G312" s="9">
        <f>ROUNDDOWN((('ASIG POR TRAMO'!G313*20%)+((45125*($B312/44)))),0)</f>
        <v>19242</v>
      </c>
      <c r="H312" s="9">
        <f>ROUNDDOWN((('ASIG POR TRAMO'!H313*20%)+((45125*($B312/44)))),0)</f>
        <v>20797</v>
      </c>
      <c r="I312" s="9">
        <f>ROUNDDOWN((('ASIG POR TRAMO'!I313*20%)+((45125*($B312/44)))),0)</f>
        <v>22352</v>
      </c>
      <c r="J312" s="9">
        <f>ROUNDDOWN((('ASIG POR TRAMO'!J313*20%)+((45125*($B312/44)))),0)</f>
        <v>23907</v>
      </c>
      <c r="K312" s="9">
        <f>ROUNDDOWN((('ASIG POR TRAMO'!K313*20%)+((45125*($B312/44)))),0)</f>
        <v>25462</v>
      </c>
      <c r="L312" s="9">
        <f>ROUNDDOWN((('ASIG POR TRAMO'!L313*20%)+((45125*($B312/44)))),0)</f>
        <v>27017</v>
      </c>
      <c r="M312" s="9">
        <f>ROUNDDOWN((('ASIG POR TRAMO'!M313*20%)+((45125*($B312/44)))),0)</f>
        <v>28572</v>
      </c>
      <c r="N312" s="9">
        <f>ROUNDDOWN((('ASIG POR TRAMO'!N313*20%)+((45125*($B312/44)))),0)</f>
        <v>30127</v>
      </c>
      <c r="O312" s="9">
        <f>ROUNDDOWN((('ASIG POR TRAMO'!O313*20%)+((45125*($B312/44)))),0)</f>
        <v>31681</v>
      </c>
      <c r="P312" s="9">
        <f>ROUNDDOWN((('ASIG POR TRAMO'!P313*20%)+((45125*($B312/44)))),0)</f>
        <v>33237</v>
      </c>
      <c r="Q312" s="9">
        <f>ROUNDDOWN((('ASIG POR TRAMO'!Q313*20%)+((45125*($B312/44)))),0)</f>
        <v>35625</v>
      </c>
      <c r="R312" s="9">
        <f>ROUNDDOWN((('ASIG POR TRAMO'!R313*20%)+((45125*($B312/44)))),0)</f>
        <v>36346</v>
      </c>
    </row>
    <row r="313" spans="1:18" ht="18" customHeight="1" thickBot="1" x14ac:dyDescent="0.3">
      <c r="A313" s="11" t="s">
        <v>11</v>
      </c>
      <c r="B313" s="13">
        <v>9</v>
      </c>
      <c r="C313" s="14">
        <f>'RMN-BRP'!B11</f>
        <v>121834.575</v>
      </c>
      <c r="D313" s="9">
        <f>ROUNDDOWN((('ASIG POR TRAMO'!D314*20%)+((45125*($B313/44)))),0)</f>
        <v>16400</v>
      </c>
      <c r="E313" s="9">
        <f>ROUNDDOWN((('ASIG POR TRAMO'!E314*20%)+((45125*($B313/44)))),0)</f>
        <v>18149</v>
      </c>
      <c r="F313" s="9">
        <f>ROUNDDOWN((('ASIG POR TRAMO'!F314*20%)+((45125*($B313/44)))),0)</f>
        <v>19899</v>
      </c>
      <c r="G313" s="9">
        <f>ROUNDDOWN((('ASIG POR TRAMO'!G314*20%)+((45125*($B313/44)))),0)</f>
        <v>21648</v>
      </c>
      <c r="H313" s="9">
        <f>ROUNDDOWN((('ASIG POR TRAMO'!H314*20%)+((45125*($B313/44)))),0)</f>
        <v>23397</v>
      </c>
      <c r="I313" s="9">
        <f>ROUNDDOWN((('ASIG POR TRAMO'!I314*20%)+((45125*($B313/44)))),0)</f>
        <v>25146</v>
      </c>
      <c r="J313" s="9">
        <f>ROUNDDOWN((('ASIG POR TRAMO'!J314*20%)+((45125*($B313/44)))),0)</f>
        <v>26896</v>
      </c>
      <c r="K313" s="9">
        <f>ROUNDDOWN((('ASIG POR TRAMO'!K314*20%)+((45125*($B313/44)))),0)</f>
        <v>28645</v>
      </c>
      <c r="L313" s="9">
        <f>ROUNDDOWN((('ASIG POR TRAMO'!L314*20%)+((45125*($B313/44)))),0)</f>
        <v>30394</v>
      </c>
      <c r="M313" s="9">
        <f>ROUNDDOWN((('ASIG POR TRAMO'!M314*20%)+((45125*($B313/44)))),0)</f>
        <v>32143</v>
      </c>
      <c r="N313" s="9">
        <f>ROUNDDOWN((('ASIG POR TRAMO'!N314*20%)+((45125*($B313/44)))),0)</f>
        <v>33893</v>
      </c>
      <c r="O313" s="9">
        <f>ROUNDDOWN((('ASIG POR TRAMO'!O314*20%)+((45125*($B313/44)))),0)</f>
        <v>35642</v>
      </c>
      <c r="P313" s="9">
        <f>ROUNDDOWN((('ASIG POR TRAMO'!P314*20%)+((45125*($B313/44)))),0)</f>
        <v>37391</v>
      </c>
      <c r="Q313" s="9">
        <f>ROUNDDOWN((('ASIG POR TRAMO'!Q314*20%)+((45125*($B313/44)))),0)</f>
        <v>40078</v>
      </c>
      <c r="R313" s="9">
        <f>ROUNDDOWN((('ASIG POR TRAMO'!R314*20%)+((45125*($B313/44)))),0)</f>
        <v>40890</v>
      </c>
    </row>
    <row r="314" spans="1:18" ht="18" customHeight="1" thickBot="1" x14ac:dyDescent="0.3">
      <c r="A314" s="11" t="s">
        <v>11</v>
      </c>
      <c r="B314" s="13">
        <v>10</v>
      </c>
      <c r="C314" s="14">
        <f>'RMN-BRP'!B12</f>
        <v>135371.75</v>
      </c>
      <c r="D314" s="9">
        <f>ROUNDDOWN((('ASIG POR TRAMO'!D315*20%)+((45125*($B314/44)))),0)</f>
        <v>18222</v>
      </c>
      <c r="E314" s="9">
        <f>ROUNDDOWN((('ASIG POR TRAMO'!E315*20%)+((45125*($B314/44)))),0)</f>
        <v>20166</v>
      </c>
      <c r="F314" s="9">
        <f>ROUNDDOWN((('ASIG POR TRAMO'!F315*20%)+((45125*($B314/44)))),0)</f>
        <v>22110</v>
      </c>
      <c r="G314" s="9">
        <f>ROUNDDOWN((('ASIG POR TRAMO'!G315*20%)+((45125*($B314/44)))),0)</f>
        <v>24053</v>
      </c>
      <c r="H314" s="9">
        <f>ROUNDDOWN((('ASIG POR TRAMO'!H315*20%)+((45125*($B314/44)))),0)</f>
        <v>25997</v>
      </c>
      <c r="I314" s="9">
        <f>ROUNDDOWN((('ASIG POR TRAMO'!I315*20%)+((45125*($B314/44)))),0)</f>
        <v>27940</v>
      </c>
      <c r="J314" s="9">
        <f>ROUNDDOWN((('ASIG POR TRAMO'!J315*20%)+((45125*($B314/44)))),0)</f>
        <v>29884</v>
      </c>
      <c r="K314" s="9">
        <f>ROUNDDOWN((('ASIG POR TRAMO'!K315*20%)+((45125*($B314/44)))),0)</f>
        <v>31828</v>
      </c>
      <c r="L314" s="9">
        <f>ROUNDDOWN((('ASIG POR TRAMO'!L315*20%)+((45125*($B314/44)))),0)</f>
        <v>33771</v>
      </c>
      <c r="M314" s="9">
        <f>ROUNDDOWN((('ASIG POR TRAMO'!M315*20%)+((45125*($B314/44)))),0)</f>
        <v>35715</v>
      </c>
      <c r="N314" s="9">
        <f>ROUNDDOWN((('ASIG POR TRAMO'!N315*20%)+((45125*($B314/44)))),0)</f>
        <v>37659</v>
      </c>
      <c r="O314" s="9">
        <f>ROUNDDOWN((('ASIG POR TRAMO'!O315*20%)+((45125*($B314/44)))),0)</f>
        <v>39602</v>
      </c>
      <c r="P314" s="9">
        <f>ROUNDDOWN((('ASIG POR TRAMO'!P315*20%)+((45125*($B314/44)))),0)</f>
        <v>41546</v>
      </c>
      <c r="Q314" s="9">
        <f>ROUNDDOWN((('ASIG POR TRAMO'!Q315*20%)+((45125*($B314/44)))),0)</f>
        <v>44531</v>
      </c>
      <c r="R314" s="9">
        <f>ROUNDDOWN((('ASIG POR TRAMO'!R315*20%)+((45125*($B314/44)))),0)</f>
        <v>45433</v>
      </c>
    </row>
    <row r="315" spans="1:18" ht="18" customHeight="1" thickBot="1" x14ac:dyDescent="0.3">
      <c r="A315" s="11" t="s">
        <v>11</v>
      </c>
      <c r="B315" s="13">
        <v>11</v>
      </c>
      <c r="C315" s="14">
        <f>'RMN-BRP'!B13</f>
        <v>148908.92499999999</v>
      </c>
      <c r="D315" s="9">
        <f>ROUNDDOWN((('ASIG POR TRAMO'!D316*20%)+((45125*($B315/44)))),0)</f>
        <v>20045</v>
      </c>
      <c r="E315" s="9">
        <f>ROUNDDOWN((('ASIG POR TRAMO'!E316*20%)+((45125*($B315/44)))),0)</f>
        <v>22183</v>
      </c>
      <c r="F315" s="9">
        <f>ROUNDDOWN((('ASIG POR TRAMO'!F316*20%)+((45125*($B315/44)))),0)</f>
        <v>24321</v>
      </c>
      <c r="G315" s="9">
        <f>ROUNDDOWN((('ASIG POR TRAMO'!G316*20%)+((45125*($B315/44)))),0)</f>
        <v>26459</v>
      </c>
      <c r="H315" s="9">
        <f>ROUNDDOWN((('ASIG POR TRAMO'!H316*20%)+((45125*($B315/44)))),0)</f>
        <v>28597</v>
      </c>
      <c r="I315" s="9">
        <f>ROUNDDOWN((('ASIG POR TRAMO'!I316*20%)+((45125*($B315/44)))),0)</f>
        <v>30735</v>
      </c>
      <c r="J315" s="9">
        <f>ROUNDDOWN((('ASIG POR TRAMO'!J316*20%)+((45125*($B315/44)))),0)</f>
        <v>32873</v>
      </c>
      <c r="K315" s="9">
        <f>ROUNDDOWN((('ASIG POR TRAMO'!K316*20%)+((45125*($B315/44)))),0)</f>
        <v>35011</v>
      </c>
      <c r="L315" s="9">
        <f>ROUNDDOWN((('ASIG POR TRAMO'!L316*20%)+((45125*($B315/44)))),0)</f>
        <v>37149</v>
      </c>
      <c r="M315" s="9">
        <f>ROUNDDOWN((('ASIG POR TRAMO'!M316*20%)+((45125*($B315/44)))),0)</f>
        <v>39287</v>
      </c>
      <c r="N315" s="9">
        <f>ROUNDDOWN((('ASIG POR TRAMO'!N316*20%)+((45125*($B315/44)))),0)</f>
        <v>41424</v>
      </c>
      <c r="O315" s="9">
        <f>ROUNDDOWN((('ASIG POR TRAMO'!O316*20%)+((45125*($B315/44)))),0)</f>
        <v>43563</v>
      </c>
      <c r="P315" s="9">
        <f>ROUNDDOWN((('ASIG POR TRAMO'!P316*20%)+((45125*($B315/44)))),0)</f>
        <v>45701</v>
      </c>
      <c r="Q315" s="9">
        <f>ROUNDDOWN((('ASIG POR TRAMO'!Q316*20%)+((45125*($B315/44)))),0)</f>
        <v>48985</v>
      </c>
      <c r="R315" s="9">
        <f>ROUNDDOWN((('ASIG POR TRAMO'!R316*20%)+((45125*($B315/44)))),0)</f>
        <v>49976</v>
      </c>
    </row>
    <row r="316" spans="1:18" ht="18" customHeight="1" thickBot="1" x14ac:dyDescent="0.3">
      <c r="A316" s="11" t="s">
        <v>11</v>
      </c>
      <c r="B316" s="13">
        <v>12</v>
      </c>
      <c r="C316" s="14">
        <f>'RMN-BRP'!B14</f>
        <v>162446.09999999998</v>
      </c>
      <c r="D316" s="9">
        <f>ROUNDDOWN((('ASIG POR TRAMO'!D317*20%)+((45125*($B316/44)))),0)</f>
        <v>21867</v>
      </c>
      <c r="E316" s="9">
        <f>ROUNDDOWN((('ASIG POR TRAMO'!E317*20%)+((45125*($B316/44)))),0)</f>
        <v>24199</v>
      </c>
      <c r="F316" s="9">
        <f>ROUNDDOWN((('ASIG POR TRAMO'!F317*20%)+((45125*($B316/44)))),0)</f>
        <v>26532</v>
      </c>
      <c r="G316" s="9">
        <f>ROUNDDOWN((('ASIG POR TRAMO'!G317*20%)+((45125*($B316/44)))),0)</f>
        <v>28864</v>
      </c>
      <c r="H316" s="9">
        <f>ROUNDDOWN((('ASIG POR TRAMO'!H317*20%)+((45125*($B316/44)))),0)</f>
        <v>31196</v>
      </c>
      <c r="I316" s="9">
        <f>ROUNDDOWN((('ASIG POR TRAMO'!I317*20%)+((45125*($B316/44)))),0)</f>
        <v>33529</v>
      </c>
      <c r="J316" s="9">
        <f>ROUNDDOWN((('ASIG POR TRAMO'!J317*20%)+((45125*($B316/44)))),0)</f>
        <v>35861</v>
      </c>
      <c r="K316" s="9">
        <f>ROUNDDOWN((('ASIG POR TRAMO'!K317*20%)+((45125*($B316/44)))),0)</f>
        <v>38193</v>
      </c>
      <c r="L316" s="9">
        <f>ROUNDDOWN((('ASIG POR TRAMO'!L317*20%)+((45125*($B316/44)))),0)</f>
        <v>40526</v>
      </c>
      <c r="M316" s="9">
        <f>ROUNDDOWN((('ASIG POR TRAMO'!M317*20%)+((45125*($B316/44)))),0)</f>
        <v>42858</v>
      </c>
      <c r="N316" s="9">
        <f>ROUNDDOWN((('ASIG POR TRAMO'!N317*20%)+((45125*($B316/44)))),0)</f>
        <v>45191</v>
      </c>
      <c r="O316" s="9">
        <f>ROUNDDOWN((('ASIG POR TRAMO'!O317*20%)+((45125*($B316/44)))),0)</f>
        <v>47523</v>
      </c>
      <c r="P316" s="9">
        <f>ROUNDDOWN((('ASIG POR TRAMO'!P317*20%)+((45125*($B316/44)))),0)</f>
        <v>49855</v>
      </c>
      <c r="Q316" s="9">
        <f>ROUNDDOWN((('ASIG POR TRAMO'!Q317*20%)+((45125*($B316/44)))),0)</f>
        <v>53438</v>
      </c>
      <c r="R316" s="9">
        <f>ROUNDDOWN((('ASIG POR TRAMO'!R317*20%)+((45125*($B316/44)))),0)</f>
        <v>54520</v>
      </c>
    </row>
    <row r="317" spans="1:18" ht="18" customHeight="1" thickBot="1" x14ac:dyDescent="0.3">
      <c r="A317" s="11" t="s">
        <v>11</v>
      </c>
      <c r="B317" s="13">
        <v>13</v>
      </c>
      <c r="C317" s="14">
        <f>'RMN-BRP'!B15</f>
        <v>175983.27499999999</v>
      </c>
      <c r="D317" s="9">
        <f>ROUNDDOWN((('ASIG POR TRAMO'!D318*20%)+((45125*($B317/44)))),0)</f>
        <v>23689</v>
      </c>
      <c r="E317" s="9">
        <f>ROUNDDOWN((('ASIG POR TRAMO'!E318*20%)+((45125*($B317/44)))),0)</f>
        <v>26216</v>
      </c>
      <c r="F317" s="9">
        <f>ROUNDDOWN((('ASIG POR TRAMO'!F318*20%)+((45125*($B317/44)))),0)</f>
        <v>28743</v>
      </c>
      <c r="G317" s="9">
        <f>ROUNDDOWN((('ASIG POR TRAMO'!G318*20%)+((45125*($B317/44)))),0)</f>
        <v>31269</v>
      </c>
      <c r="H317" s="9">
        <f>ROUNDDOWN((('ASIG POR TRAMO'!H318*20%)+((45125*($B317/44)))),0)</f>
        <v>33796</v>
      </c>
      <c r="I317" s="9">
        <f>ROUNDDOWN((('ASIG POR TRAMO'!I318*20%)+((45125*($B317/44)))),0)</f>
        <v>36323</v>
      </c>
      <c r="J317" s="9">
        <f>ROUNDDOWN((('ASIG POR TRAMO'!J318*20%)+((45125*($B317/44)))),0)</f>
        <v>38849</v>
      </c>
      <c r="K317" s="9">
        <f>ROUNDDOWN((('ASIG POR TRAMO'!K318*20%)+((45125*($B317/44)))),0)</f>
        <v>41376</v>
      </c>
      <c r="L317" s="9">
        <f>ROUNDDOWN((('ASIG POR TRAMO'!L318*20%)+((45125*($B317/44)))),0)</f>
        <v>43903</v>
      </c>
      <c r="M317" s="9">
        <f>ROUNDDOWN((('ASIG POR TRAMO'!M318*20%)+((45125*($B317/44)))),0)</f>
        <v>46430</v>
      </c>
      <c r="N317" s="9">
        <f>ROUNDDOWN((('ASIG POR TRAMO'!N318*20%)+((45125*($B317/44)))),0)</f>
        <v>48956</v>
      </c>
      <c r="O317" s="9">
        <f>ROUNDDOWN((('ASIG POR TRAMO'!O318*20%)+((45125*($B317/44)))),0)</f>
        <v>51483</v>
      </c>
      <c r="P317" s="9">
        <f>ROUNDDOWN((('ASIG POR TRAMO'!P318*20%)+((45125*($B317/44)))),0)</f>
        <v>54010</v>
      </c>
      <c r="Q317" s="9">
        <f>ROUNDDOWN((('ASIG POR TRAMO'!Q318*20%)+((45125*($B317/44)))),0)</f>
        <v>57891</v>
      </c>
      <c r="R317" s="9">
        <f>ROUNDDOWN((('ASIG POR TRAMO'!R318*20%)+((45125*($B317/44)))),0)</f>
        <v>59063</v>
      </c>
    </row>
    <row r="318" spans="1:18" ht="18" customHeight="1" thickBot="1" x14ac:dyDescent="0.3">
      <c r="A318" s="11" t="s">
        <v>11</v>
      </c>
      <c r="B318" s="13">
        <v>14</v>
      </c>
      <c r="C318" s="14">
        <f>'RMN-BRP'!B16</f>
        <v>189520.44999999998</v>
      </c>
      <c r="D318" s="9">
        <f>ROUNDDOWN((('ASIG POR TRAMO'!D319*20%)+((45125*($B318/44)))),0)</f>
        <v>25511</v>
      </c>
      <c r="E318" s="9">
        <f>ROUNDDOWN((('ASIG POR TRAMO'!E319*20%)+((45125*($B318/44)))),0)</f>
        <v>28233</v>
      </c>
      <c r="F318" s="9">
        <f>ROUNDDOWN((('ASIG POR TRAMO'!F319*20%)+((45125*($B318/44)))),0)</f>
        <v>30954</v>
      </c>
      <c r="G318" s="9">
        <f>ROUNDDOWN((('ASIG POR TRAMO'!G319*20%)+((45125*($B318/44)))),0)</f>
        <v>33675</v>
      </c>
      <c r="H318" s="9">
        <f>ROUNDDOWN((('ASIG POR TRAMO'!H319*20%)+((45125*($B318/44)))),0)</f>
        <v>36396</v>
      </c>
      <c r="I318" s="9">
        <f>ROUNDDOWN((('ASIG POR TRAMO'!I319*20%)+((45125*($B318/44)))),0)</f>
        <v>39117</v>
      </c>
      <c r="J318" s="9">
        <f>ROUNDDOWN((('ASIG POR TRAMO'!J319*20%)+((45125*($B318/44)))),0)</f>
        <v>41838</v>
      </c>
      <c r="K318" s="9">
        <f>ROUNDDOWN((('ASIG POR TRAMO'!K319*20%)+((45125*($B318/44)))),0)</f>
        <v>44559</v>
      </c>
      <c r="L318" s="9">
        <f>ROUNDDOWN((('ASIG POR TRAMO'!L319*20%)+((45125*($B318/44)))),0)</f>
        <v>47280</v>
      </c>
      <c r="M318" s="9">
        <f>ROUNDDOWN((('ASIG POR TRAMO'!M319*20%)+((45125*($B318/44)))),0)</f>
        <v>50001</v>
      </c>
      <c r="N318" s="9">
        <f>ROUNDDOWN((('ASIG POR TRAMO'!N319*20%)+((45125*($B318/44)))),0)</f>
        <v>52722</v>
      </c>
      <c r="O318" s="9">
        <f>ROUNDDOWN((('ASIG POR TRAMO'!O319*20%)+((45125*($B318/44)))),0)</f>
        <v>55443</v>
      </c>
      <c r="P318" s="9">
        <f>ROUNDDOWN((('ASIG POR TRAMO'!P319*20%)+((45125*($B318/44)))),0)</f>
        <v>58164</v>
      </c>
      <c r="Q318" s="9">
        <f>ROUNDDOWN((('ASIG POR TRAMO'!Q319*20%)+((45125*($B318/44)))),0)</f>
        <v>62344</v>
      </c>
      <c r="R318" s="9">
        <f>ROUNDDOWN((('ASIG POR TRAMO'!R319*20%)+((45125*($B318/44)))),0)</f>
        <v>63607</v>
      </c>
    </row>
    <row r="319" spans="1:18" ht="18" customHeight="1" thickBot="1" x14ac:dyDescent="0.3">
      <c r="A319" s="11" t="s">
        <v>11</v>
      </c>
      <c r="B319" s="13">
        <v>15</v>
      </c>
      <c r="C319" s="14">
        <f>'RMN-BRP'!B17</f>
        <v>203057.625</v>
      </c>
      <c r="D319" s="9">
        <f>ROUNDDOWN((('ASIG POR TRAMO'!D320*20%)+((45125*($B319/44)))),0)</f>
        <v>27334</v>
      </c>
      <c r="E319" s="9">
        <f>ROUNDDOWN((('ASIG POR TRAMO'!E320*20%)+((45125*($B319/44)))),0)</f>
        <v>30249</v>
      </c>
      <c r="F319" s="9">
        <f>ROUNDDOWN((('ASIG POR TRAMO'!F320*20%)+((45125*($B319/44)))),0)</f>
        <v>33165</v>
      </c>
      <c r="G319" s="9">
        <f>ROUNDDOWN((('ASIG POR TRAMO'!G320*20%)+((45125*($B319/44)))),0)</f>
        <v>36080</v>
      </c>
      <c r="H319" s="9">
        <f>ROUNDDOWN((('ASIG POR TRAMO'!H320*20%)+((45125*($B319/44)))),0)</f>
        <v>38996</v>
      </c>
      <c r="I319" s="9">
        <f>ROUNDDOWN((('ASIG POR TRAMO'!I320*20%)+((45125*($B319/44)))),0)</f>
        <v>41911</v>
      </c>
      <c r="J319" s="9">
        <f>ROUNDDOWN((('ASIG POR TRAMO'!J320*20%)+((45125*($B319/44)))),0)</f>
        <v>44826</v>
      </c>
      <c r="K319" s="9">
        <f>ROUNDDOWN((('ASIG POR TRAMO'!K320*20%)+((45125*($B319/44)))),0)</f>
        <v>47742</v>
      </c>
      <c r="L319" s="9">
        <f>ROUNDDOWN((('ASIG POR TRAMO'!L320*20%)+((45125*($B319/44)))),0)</f>
        <v>50657</v>
      </c>
      <c r="M319" s="9">
        <f>ROUNDDOWN((('ASIG POR TRAMO'!M320*20%)+((45125*($B319/44)))),0)</f>
        <v>53573</v>
      </c>
      <c r="N319" s="9">
        <f>ROUNDDOWN((('ASIG POR TRAMO'!N320*20%)+((45125*($B319/44)))),0)</f>
        <v>56488</v>
      </c>
      <c r="O319" s="9">
        <f>ROUNDDOWN((('ASIG POR TRAMO'!O320*20%)+((45125*($B319/44)))),0)</f>
        <v>59404</v>
      </c>
      <c r="P319" s="9">
        <f>ROUNDDOWN((('ASIG POR TRAMO'!P320*20%)+((45125*($B319/44)))),0)</f>
        <v>62319</v>
      </c>
      <c r="Q319" s="9">
        <f>ROUNDDOWN((('ASIG POR TRAMO'!Q320*20%)+((45125*($B319/44)))),0)</f>
        <v>66797</v>
      </c>
      <c r="R319" s="9">
        <f>ROUNDDOWN((('ASIG POR TRAMO'!R320*20%)+((45125*($B319/44)))),0)</f>
        <v>68150</v>
      </c>
    </row>
    <row r="320" spans="1:18" ht="18" customHeight="1" thickBot="1" x14ac:dyDescent="0.3">
      <c r="A320" s="11" t="s">
        <v>11</v>
      </c>
      <c r="B320" s="13">
        <v>16</v>
      </c>
      <c r="C320" s="14">
        <f>'RMN-BRP'!B18</f>
        <v>216594.8</v>
      </c>
      <c r="D320" s="9">
        <f>ROUNDDOWN((('ASIG POR TRAMO'!D321*20%)+((45125*($B320/44)))),0)</f>
        <v>29156</v>
      </c>
      <c r="E320" s="9">
        <f>ROUNDDOWN((('ASIG POR TRAMO'!E321*20%)+((45125*($B320/44)))),0)</f>
        <v>32266</v>
      </c>
      <c r="F320" s="9">
        <f>ROUNDDOWN((('ASIG POR TRAMO'!F321*20%)+((45125*($B320/44)))),0)</f>
        <v>35376</v>
      </c>
      <c r="G320" s="9">
        <f>ROUNDDOWN((('ASIG POR TRAMO'!G321*20%)+((45125*($B320/44)))),0)</f>
        <v>38486</v>
      </c>
      <c r="H320" s="9">
        <f>ROUNDDOWN((('ASIG POR TRAMO'!H321*20%)+((45125*($B320/44)))),0)</f>
        <v>41595</v>
      </c>
      <c r="I320" s="9">
        <f>ROUNDDOWN((('ASIG POR TRAMO'!I321*20%)+((45125*($B320/44)))),0)</f>
        <v>44705</v>
      </c>
      <c r="J320" s="9">
        <f>ROUNDDOWN((('ASIG POR TRAMO'!J321*20%)+((45125*($B320/44)))),0)</f>
        <v>47815</v>
      </c>
      <c r="K320" s="9">
        <f>ROUNDDOWN((('ASIG POR TRAMO'!K321*20%)+((45125*($B320/44)))),0)</f>
        <v>50925</v>
      </c>
      <c r="L320" s="9">
        <f>ROUNDDOWN((('ASIG POR TRAMO'!L321*20%)+((45125*($B320/44)))),0)</f>
        <v>54034</v>
      </c>
      <c r="M320" s="9">
        <f>ROUNDDOWN((('ASIG POR TRAMO'!M321*20%)+((45125*($B320/44)))),0)</f>
        <v>57144</v>
      </c>
      <c r="N320" s="9">
        <f>ROUNDDOWN((('ASIG POR TRAMO'!N321*20%)+((45125*($B320/44)))),0)</f>
        <v>60254</v>
      </c>
      <c r="O320" s="9">
        <f>ROUNDDOWN((('ASIG POR TRAMO'!O321*20%)+((45125*($B320/44)))),0)</f>
        <v>63364</v>
      </c>
      <c r="P320" s="9">
        <f>ROUNDDOWN((('ASIG POR TRAMO'!P321*20%)+((45125*($B320/44)))),0)</f>
        <v>66474</v>
      </c>
      <c r="Q320" s="9">
        <f>ROUNDDOWN((('ASIG POR TRAMO'!Q321*20%)+((45125*($B320/44)))),0)</f>
        <v>71251</v>
      </c>
      <c r="R320" s="9">
        <f>ROUNDDOWN((('ASIG POR TRAMO'!R321*20%)+((45125*($B320/44)))),0)</f>
        <v>72693</v>
      </c>
    </row>
    <row r="321" spans="1:18" ht="18" customHeight="1" thickBot="1" x14ac:dyDescent="0.3">
      <c r="A321" s="11" t="s">
        <v>11</v>
      </c>
      <c r="B321" s="13">
        <v>17</v>
      </c>
      <c r="C321" s="14">
        <f>'RMN-BRP'!B19</f>
        <v>230131.97499999998</v>
      </c>
      <c r="D321" s="9">
        <f>ROUNDDOWN((('ASIG POR TRAMO'!D322*20%)+((45125*($B321/44)))),0)</f>
        <v>30979</v>
      </c>
      <c r="E321" s="9">
        <f>ROUNDDOWN((('ASIG POR TRAMO'!E322*20%)+((45125*($B321/44)))),0)</f>
        <v>34283</v>
      </c>
      <c r="F321" s="9">
        <f>ROUNDDOWN((('ASIG POR TRAMO'!F322*20%)+((45125*($B321/44)))),0)</f>
        <v>37587</v>
      </c>
      <c r="G321" s="9">
        <f>ROUNDDOWN((('ASIG POR TRAMO'!G322*20%)+((45125*($B321/44)))),0)</f>
        <v>40891</v>
      </c>
      <c r="H321" s="9">
        <f>ROUNDDOWN((('ASIG POR TRAMO'!H322*20%)+((45125*($B321/44)))),0)</f>
        <v>44195</v>
      </c>
      <c r="I321" s="9">
        <f>ROUNDDOWN((('ASIG POR TRAMO'!I322*20%)+((45125*($B321/44)))),0)</f>
        <v>47499</v>
      </c>
      <c r="J321" s="9">
        <f>ROUNDDOWN((('ASIG POR TRAMO'!J322*20%)+((45125*($B321/44)))),0)</f>
        <v>50803</v>
      </c>
      <c r="K321" s="9">
        <f>ROUNDDOWN((('ASIG POR TRAMO'!K322*20%)+((45125*($B321/44)))),0)</f>
        <v>54108</v>
      </c>
      <c r="L321" s="9">
        <f>ROUNDDOWN((('ASIG POR TRAMO'!L322*20%)+((45125*($B321/44)))),0)</f>
        <v>57412</v>
      </c>
      <c r="M321" s="9">
        <f>ROUNDDOWN((('ASIG POR TRAMO'!M322*20%)+((45125*($B321/44)))),0)</f>
        <v>60716</v>
      </c>
      <c r="N321" s="9">
        <f>ROUNDDOWN((('ASIG POR TRAMO'!N322*20%)+((45125*($B321/44)))),0)</f>
        <v>64020</v>
      </c>
      <c r="O321" s="9">
        <f>ROUNDDOWN((('ASIG POR TRAMO'!O322*20%)+((45125*($B321/44)))),0)</f>
        <v>67324</v>
      </c>
      <c r="P321" s="9">
        <f>ROUNDDOWN((('ASIG POR TRAMO'!P322*20%)+((45125*($B321/44)))),0)</f>
        <v>70628</v>
      </c>
      <c r="Q321" s="9">
        <f>ROUNDDOWN((('ASIG POR TRAMO'!Q322*20%)+((45125*($B321/44)))),0)</f>
        <v>75704</v>
      </c>
      <c r="R321" s="9">
        <f>ROUNDDOWN((('ASIG POR TRAMO'!R322*20%)+((45125*($B321/44)))),0)</f>
        <v>77237</v>
      </c>
    </row>
    <row r="322" spans="1:18" ht="18" customHeight="1" thickBot="1" x14ac:dyDescent="0.3">
      <c r="A322" s="11" t="s">
        <v>11</v>
      </c>
      <c r="B322" s="13">
        <v>18</v>
      </c>
      <c r="C322" s="14">
        <f>'RMN-BRP'!B20</f>
        <v>243669.15</v>
      </c>
      <c r="D322" s="9">
        <f>ROUNDDOWN((('ASIG POR TRAMO'!D323*20%)+((45125*($B322/44)))),0)</f>
        <v>32801</v>
      </c>
      <c r="E322" s="9">
        <f>ROUNDDOWN((('ASIG POR TRAMO'!E323*20%)+((45125*($B322/44)))),0)</f>
        <v>36299</v>
      </c>
      <c r="F322" s="9">
        <f>ROUNDDOWN((('ASIG POR TRAMO'!F323*20%)+((45125*($B322/44)))),0)</f>
        <v>39798</v>
      </c>
      <c r="G322" s="9">
        <f>ROUNDDOWN((('ASIG POR TRAMO'!G323*20%)+((45125*($B322/44)))),0)</f>
        <v>43296</v>
      </c>
      <c r="H322" s="9">
        <f>ROUNDDOWN((('ASIG POR TRAMO'!H323*20%)+((45125*($B322/44)))),0)</f>
        <v>46795</v>
      </c>
      <c r="I322" s="9">
        <f>ROUNDDOWN((('ASIG POR TRAMO'!I323*20%)+((45125*($B322/44)))),0)</f>
        <v>50293</v>
      </c>
      <c r="J322" s="9">
        <f>ROUNDDOWN((('ASIG POR TRAMO'!J323*20%)+((45125*($B322/44)))),0)</f>
        <v>53792</v>
      </c>
      <c r="K322" s="9">
        <f>ROUNDDOWN((('ASIG POR TRAMO'!K323*20%)+((45125*($B322/44)))),0)</f>
        <v>57291</v>
      </c>
      <c r="L322" s="9">
        <f>ROUNDDOWN((('ASIG POR TRAMO'!L323*20%)+((45125*($B322/44)))),0)</f>
        <v>60789</v>
      </c>
      <c r="M322" s="9">
        <f>ROUNDDOWN((('ASIG POR TRAMO'!M323*20%)+((45125*($B322/44)))),0)</f>
        <v>64287</v>
      </c>
      <c r="N322" s="9">
        <f>ROUNDDOWN((('ASIG POR TRAMO'!N323*20%)+((45125*($B322/44)))),0)</f>
        <v>67786</v>
      </c>
      <c r="O322" s="9">
        <f>ROUNDDOWN((('ASIG POR TRAMO'!O323*20%)+((45125*($B322/44)))),0)</f>
        <v>71285</v>
      </c>
      <c r="P322" s="9">
        <f>ROUNDDOWN((('ASIG POR TRAMO'!P323*20%)+((45125*($B322/44)))),0)</f>
        <v>74783</v>
      </c>
      <c r="Q322" s="9">
        <f>ROUNDDOWN((('ASIG POR TRAMO'!Q323*20%)+((45125*($B322/44)))),0)</f>
        <v>80157</v>
      </c>
      <c r="R322" s="9">
        <f>ROUNDDOWN((('ASIG POR TRAMO'!R323*20%)+((45125*($B322/44)))),0)</f>
        <v>81780</v>
      </c>
    </row>
    <row r="323" spans="1:18" ht="18" customHeight="1" thickBot="1" x14ac:dyDescent="0.3">
      <c r="A323" s="11" t="s">
        <v>11</v>
      </c>
      <c r="B323" s="13">
        <v>19</v>
      </c>
      <c r="C323" s="14">
        <f>'RMN-BRP'!B21</f>
        <v>257206.32499999998</v>
      </c>
      <c r="D323" s="9">
        <f>ROUNDDOWN((('ASIG POR TRAMO'!D324*20%)+((45125*($B323/44)))),0)</f>
        <v>34623</v>
      </c>
      <c r="E323" s="9">
        <f>ROUNDDOWN((('ASIG POR TRAMO'!E324*20%)+((45125*($B323/44)))),0)</f>
        <v>38316</v>
      </c>
      <c r="F323" s="9">
        <f>ROUNDDOWN((('ASIG POR TRAMO'!F324*20%)+((45125*($B323/44)))),0)</f>
        <v>42009</v>
      </c>
      <c r="G323" s="9">
        <f>ROUNDDOWN((('ASIG POR TRAMO'!G324*20%)+((45125*($B323/44)))),0)</f>
        <v>45702</v>
      </c>
      <c r="H323" s="9">
        <f>ROUNDDOWN((('ASIG POR TRAMO'!H324*20%)+((45125*($B323/44)))),0)</f>
        <v>49395</v>
      </c>
      <c r="I323" s="9">
        <f>ROUNDDOWN((('ASIG POR TRAMO'!I324*20%)+((45125*($B323/44)))),0)</f>
        <v>53087</v>
      </c>
      <c r="J323" s="9">
        <f>ROUNDDOWN((('ASIG POR TRAMO'!J324*20%)+((45125*($B323/44)))),0)</f>
        <v>56780</v>
      </c>
      <c r="K323" s="9">
        <f>ROUNDDOWN((('ASIG POR TRAMO'!K324*20%)+((45125*($B323/44)))),0)</f>
        <v>60473</v>
      </c>
      <c r="L323" s="9">
        <f>ROUNDDOWN((('ASIG POR TRAMO'!L324*20%)+((45125*($B323/44)))),0)</f>
        <v>64166</v>
      </c>
      <c r="M323" s="9">
        <f>ROUNDDOWN((('ASIG POR TRAMO'!M324*20%)+((45125*($B323/44)))),0)</f>
        <v>67859</v>
      </c>
      <c r="N323" s="9">
        <f>ROUNDDOWN((('ASIG POR TRAMO'!N324*20%)+((45125*($B323/44)))),0)</f>
        <v>71552</v>
      </c>
      <c r="O323" s="9">
        <f>ROUNDDOWN((('ASIG POR TRAMO'!O324*20%)+((45125*($B323/44)))),0)</f>
        <v>75245</v>
      </c>
      <c r="P323" s="9">
        <f>ROUNDDOWN((('ASIG POR TRAMO'!P324*20%)+((45125*($B323/44)))),0)</f>
        <v>78938</v>
      </c>
      <c r="Q323" s="9">
        <f>ROUNDDOWN((('ASIG POR TRAMO'!Q324*20%)+((45125*($B323/44)))),0)</f>
        <v>84610</v>
      </c>
      <c r="R323" s="9">
        <f>ROUNDDOWN((('ASIG POR TRAMO'!R324*20%)+((45125*($B323/44)))),0)</f>
        <v>86323</v>
      </c>
    </row>
    <row r="324" spans="1:18" ht="18" customHeight="1" thickBot="1" x14ac:dyDescent="0.3">
      <c r="A324" s="11" t="s">
        <v>11</v>
      </c>
      <c r="B324" s="13">
        <v>20</v>
      </c>
      <c r="C324" s="14">
        <f>'RMN-BRP'!B22</f>
        <v>270743.5</v>
      </c>
      <c r="D324" s="9">
        <f>ROUNDDOWN((('ASIG POR TRAMO'!D325*20%)+((45125*($B324/44)))),0)</f>
        <v>36445</v>
      </c>
      <c r="E324" s="9">
        <f>ROUNDDOWN((('ASIG POR TRAMO'!E325*20%)+((45125*($B324/44)))),0)</f>
        <v>40333</v>
      </c>
      <c r="F324" s="9">
        <f>ROUNDDOWN((('ASIG POR TRAMO'!F325*20%)+((45125*($B324/44)))),0)</f>
        <v>44220</v>
      </c>
      <c r="G324" s="9">
        <f>ROUNDDOWN((('ASIG POR TRAMO'!G325*20%)+((45125*($B324/44)))),0)</f>
        <v>48107</v>
      </c>
      <c r="H324" s="9">
        <f>ROUNDDOWN((('ASIG POR TRAMO'!H325*20%)+((45125*($B324/44)))),0)</f>
        <v>51994</v>
      </c>
      <c r="I324" s="9">
        <f>ROUNDDOWN((('ASIG POR TRAMO'!I325*20%)+((45125*($B324/44)))),0)</f>
        <v>55881</v>
      </c>
      <c r="J324" s="9">
        <f>ROUNDDOWN((('ASIG POR TRAMO'!J325*20%)+((45125*($B324/44)))),0)</f>
        <v>59769</v>
      </c>
      <c r="K324" s="9">
        <f>ROUNDDOWN((('ASIG POR TRAMO'!K325*20%)+((45125*($B324/44)))),0)</f>
        <v>63656</v>
      </c>
      <c r="L324" s="9">
        <f>ROUNDDOWN((('ASIG POR TRAMO'!L325*20%)+((45125*($B324/44)))),0)</f>
        <v>67543</v>
      </c>
      <c r="M324" s="9">
        <f>ROUNDDOWN((('ASIG POR TRAMO'!M325*20%)+((45125*($B324/44)))),0)</f>
        <v>71430</v>
      </c>
      <c r="N324" s="9">
        <f>ROUNDDOWN((('ASIG POR TRAMO'!N325*20%)+((45125*($B324/44)))),0)</f>
        <v>75318</v>
      </c>
      <c r="O324" s="9">
        <f>ROUNDDOWN((('ASIG POR TRAMO'!O325*20%)+((45125*($B324/44)))),0)</f>
        <v>79205</v>
      </c>
      <c r="P324" s="9">
        <f>ROUNDDOWN((('ASIG POR TRAMO'!P325*20%)+((45125*($B324/44)))),0)</f>
        <v>83092</v>
      </c>
      <c r="Q324" s="9">
        <f>ROUNDDOWN((('ASIG POR TRAMO'!Q325*20%)+((45125*($B324/44)))),0)</f>
        <v>89063</v>
      </c>
      <c r="R324" s="9">
        <f>ROUNDDOWN((('ASIG POR TRAMO'!R325*20%)+((45125*($B324/44)))),0)</f>
        <v>90867</v>
      </c>
    </row>
    <row r="325" spans="1:18" ht="18" customHeight="1" thickBot="1" x14ac:dyDescent="0.3">
      <c r="A325" s="11" t="s">
        <v>11</v>
      </c>
      <c r="B325" s="13">
        <v>21</v>
      </c>
      <c r="C325" s="14">
        <f>'RMN-BRP'!B23</f>
        <v>284280.67499999999</v>
      </c>
      <c r="D325" s="9">
        <f>ROUNDDOWN((('ASIG POR TRAMO'!D326*20%)+((45125*($B325/44)))),0)</f>
        <v>38268</v>
      </c>
      <c r="E325" s="9">
        <f>ROUNDDOWN((('ASIG POR TRAMO'!E326*20%)+((45125*($B325/44)))),0)</f>
        <v>42349</v>
      </c>
      <c r="F325" s="9">
        <f>ROUNDDOWN((('ASIG POR TRAMO'!F326*20%)+((45125*($B325/44)))),0)</f>
        <v>46431</v>
      </c>
      <c r="G325" s="9">
        <f>ROUNDDOWN((('ASIG POR TRAMO'!G326*20%)+((45125*($B325/44)))),0)</f>
        <v>50513</v>
      </c>
      <c r="H325" s="9">
        <f>ROUNDDOWN((('ASIG POR TRAMO'!H326*20%)+((45125*($B325/44)))),0)</f>
        <v>54594</v>
      </c>
      <c r="I325" s="9">
        <f>ROUNDDOWN((('ASIG POR TRAMO'!I326*20%)+((45125*($B325/44)))),0)</f>
        <v>58676</v>
      </c>
      <c r="J325" s="9">
        <f>ROUNDDOWN((('ASIG POR TRAMO'!J326*20%)+((45125*($B325/44)))),0)</f>
        <v>62757</v>
      </c>
      <c r="K325" s="9">
        <f>ROUNDDOWN((('ASIG POR TRAMO'!K326*20%)+((45125*($B325/44)))),0)</f>
        <v>66839</v>
      </c>
      <c r="L325" s="9">
        <f>ROUNDDOWN((('ASIG POR TRAMO'!L326*20%)+((45125*($B325/44)))),0)</f>
        <v>70921</v>
      </c>
      <c r="M325" s="9">
        <f>ROUNDDOWN((('ASIG POR TRAMO'!M326*20%)+((45125*($B325/44)))),0)</f>
        <v>75002</v>
      </c>
      <c r="N325" s="9">
        <f>ROUNDDOWN((('ASIG POR TRAMO'!N326*20%)+((45125*($B325/44)))),0)</f>
        <v>79084</v>
      </c>
      <c r="O325" s="9">
        <f>ROUNDDOWN((('ASIG POR TRAMO'!O326*20%)+((45125*($B325/44)))),0)</f>
        <v>83165</v>
      </c>
      <c r="P325" s="9">
        <f>ROUNDDOWN((('ASIG POR TRAMO'!P326*20%)+((45125*($B325/44)))),0)</f>
        <v>87247</v>
      </c>
      <c r="Q325" s="9">
        <f>ROUNDDOWN((('ASIG POR TRAMO'!Q326*20%)+((45125*($B325/44)))),0)</f>
        <v>93517</v>
      </c>
      <c r="R325" s="9">
        <f>ROUNDDOWN((('ASIG POR TRAMO'!R326*20%)+((45125*($B325/44)))),0)</f>
        <v>95410</v>
      </c>
    </row>
    <row r="326" spans="1:18" ht="18" customHeight="1" thickBot="1" x14ac:dyDescent="0.3">
      <c r="A326" s="11" t="s">
        <v>11</v>
      </c>
      <c r="B326" s="13">
        <v>22</v>
      </c>
      <c r="C326" s="14">
        <f>'RMN-BRP'!B24</f>
        <v>297817.84999999998</v>
      </c>
      <c r="D326" s="9">
        <f>ROUNDDOWN((('ASIG POR TRAMO'!D327*20%)+((45125*($B326/44)))),0)</f>
        <v>40090</v>
      </c>
      <c r="E326" s="9">
        <f>ROUNDDOWN((('ASIG POR TRAMO'!E327*20%)+((45125*($B326/44)))),0)</f>
        <v>44366</v>
      </c>
      <c r="F326" s="9">
        <f>ROUNDDOWN((('ASIG POR TRAMO'!F327*20%)+((45125*($B326/44)))),0)</f>
        <v>48642</v>
      </c>
      <c r="G326" s="9">
        <f>ROUNDDOWN((('ASIG POR TRAMO'!G327*20%)+((45125*($B326/44)))),0)</f>
        <v>52918</v>
      </c>
      <c r="H326" s="9">
        <f>ROUNDDOWN((('ASIG POR TRAMO'!H327*20%)+((45125*($B326/44)))),0)</f>
        <v>57194</v>
      </c>
      <c r="I326" s="9">
        <f>ROUNDDOWN((('ASIG POR TRAMO'!I327*20%)+((45125*($B326/44)))),0)</f>
        <v>61470</v>
      </c>
      <c r="J326" s="9">
        <f>ROUNDDOWN((('ASIG POR TRAMO'!J327*20%)+((45125*($B326/44)))),0)</f>
        <v>65746</v>
      </c>
      <c r="K326" s="9">
        <f>ROUNDDOWN((('ASIG POR TRAMO'!K327*20%)+((45125*($B326/44)))),0)</f>
        <v>70022</v>
      </c>
      <c r="L326" s="9">
        <f>ROUNDDOWN((('ASIG POR TRAMO'!L327*20%)+((45125*($B326/44)))),0)</f>
        <v>74298</v>
      </c>
      <c r="M326" s="9">
        <f>ROUNDDOWN((('ASIG POR TRAMO'!M327*20%)+((45125*($B326/44)))),0)</f>
        <v>78574</v>
      </c>
      <c r="N326" s="9">
        <f>ROUNDDOWN((('ASIG POR TRAMO'!N327*20%)+((45125*($B326/44)))),0)</f>
        <v>82850</v>
      </c>
      <c r="O326" s="9">
        <f>ROUNDDOWN((('ASIG POR TRAMO'!O327*20%)+((45125*($B326/44)))),0)</f>
        <v>87126</v>
      </c>
      <c r="P326" s="9">
        <f>ROUNDDOWN((('ASIG POR TRAMO'!P327*20%)+((45125*($B326/44)))),0)</f>
        <v>91402</v>
      </c>
      <c r="Q326" s="9">
        <f>ROUNDDOWN((('ASIG POR TRAMO'!Q327*20%)+((45125*($B326/44)))),0)</f>
        <v>97970</v>
      </c>
      <c r="R326" s="9">
        <f>ROUNDDOWN((('ASIG POR TRAMO'!R327*20%)+((45125*($B326/44)))),0)</f>
        <v>99953</v>
      </c>
    </row>
    <row r="327" spans="1:18" ht="18" customHeight="1" thickBot="1" x14ac:dyDescent="0.3">
      <c r="A327" s="11" t="s">
        <v>11</v>
      </c>
      <c r="B327" s="13">
        <v>23</v>
      </c>
      <c r="C327" s="14">
        <f>'RMN-BRP'!B25</f>
        <v>311355.02499999997</v>
      </c>
      <c r="D327" s="9">
        <f>ROUNDDOWN((('ASIG POR TRAMO'!D328*20%)+((45125*($B327/44)))),0)</f>
        <v>41912</v>
      </c>
      <c r="E327" s="9">
        <f>ROUNDDOWN((('ASIG POR TRAMO'!E328*20%)+((45125*($B327/44)))),0)</f>
        <v>46383</v>
      </c>
      <c r="F327" s="9">
        <f>ROUNDDOWN((('ASIG POR TRAMO'!F328*20%)+((45125*($B327/44)))),0)</f>
        <v>50853</v>
      </c>
      <c r="G327" s="9">
        <f>ROUNDDOWN((('ASIG POR TRAMO'!G328*20%)+((45125*($B327/44)))),0)</f>
        <v>55323</v>
      </c>
      <c r="H327" s="9">
        <f>ROUNDDOWN((('ASIG POR TRAMO'!H328*20%)+((45125*($B327/44)))),0)</f>
        <v>59794</v>
      </c>
      <c r="I327" s="9">
        <f>ROUNDDOWN((('ASIG POR TRAMO'!I328*20%)+((45125*($B327/44)))),0)</f>
        <v>64264</v>
      </c>
      <c r="J327" s="9">
        <f>ROUNDDOWN((('ASIG POR TRAMO'!J328*20%)+((45125*($B327/44)))),0)</f>
        <v>68734</v>
      </c>
      <c r="K327" s="9">
        <f>ROUNDDOWN((('ASIG POR TRAMO'!K328*20%)+((45125*($B327/44)))),0)</f>
        <v>73205</v>
      </c>
      <c r="L327" s="9">
        <f>ROUNDDOWN((('ASIG POR TRAMO'!L328*20%)+((45125*($B327/44)))),0)</f>
        <v>77675</v>
      </c>
      <c r="M327" s="9">
        <f>ROUNDDOWN((('ASIG POR TRAMO'!M328*20%)+((45125*($B327/44)))),0)</f>
        <v>82145</v>
      </c>
      <c r="N327" s="9">
        <f>ROUNDDOWN((('ASIG POR TRAMO'!N328*20%)+((45125*($B327/44)))),0)</f>
        <v>86616</v>
      </c>
      <c r="O327" s="9">
        <f>ROUNDDOWN((('ASIG POR TRAMO'!O328*20%)+((45125*($B327/44)))),0)</f>
        <v>91086</v>
      </c>
      <c r="P327" s="9">
        <f>ROUNDDOWN((('ASIG POR TRAMO'!P328*20%)+((45125*($B327/44)))),0)</f>
        <v>95556</v>
      </c>
      <c r="Q327" s="9">
        <f>ROUNDDOWN((('ASIG POR TRAMO'!Q328*20%)+((45125*($B327/44)))),0)</f>
        <v>102423</v>
      </c>
      <c r="R327" s="9">
        <f>ROUNDDOWN((('ASIG POR TRAMO'!R328*20%)+((45125*($B327/44)))),0)</f>
        <v>104497</v>
      </c>
    </row>
    <row r="328" spans="1:18" ht="18" customHeight="1" thickBot="1" x14ac:dyDescent="0.3">
      <c r="A328" s="11" t="s">
        <v>11</v>
      </c>
      <c r="B328" s="13">
        <v>24</v>
      </c>
      <c r="C328" s="14">
        <f>'RMN-BRP'!B26</f>
        <v>324892.19999999995</v>
      </c>
      <c r="D328" s="9">
        <f>ROUNDDOWN((('ASIG POR TRAMO'!D329*20%)+((45125*($B328/44)))),0)</f>
        <v>43735</v>
      </c>
      <c r="E328" s="9">
        <f>ROUNDDOWN((('ASIG POR TRAMO'!E329*20%)+((45125*($B328/44)))),0)</f>
        <v>48399</v>
      </c>
      <c r="F328" s="9">
        <f>ROUNDDOWN((('ASIG POR TRAMO'!F329*20%)+((45125*($B328/44)))),0)</f>
        <v>53064</v>
      </c>
      <c r="G328" s="9">
        <f>ROUNDDOWN((('ASIG POR TRAMO'!G329*20%)+((45125*($B328/44)))),0)</f>
        <v>57729</v>
      </c>
      <c r="H328" s="9">
        <f>ROUNDDOWN((('ASIG POR TRAMO'!H329*20%)+((45125*($B328/44)))),0)</f>
        <v>62393</v>
      </c>
      <c r="I328" s="9">
        <f>ROUNDDOWN((('ASIG POR TRAMO'!I329*20%)+((45125*($B328/44)))),0)</f>
        <v>67058</v>
      </c>
      <c r="J328" s="9">
        <f>ROUNDDOWN((('ASIG POR TRAMO'!J329*20%)+((45125*($B328/44)))),0)</f>
        <v>71723</v>
      </c>
      <c r="K328" s="9">
        <f>ROUNDDOWN((('ASIG POR TRAMO'!K329*20%)+((45125*($B328/44)))),0)</f>
        <v>76387</v>
      </c>
      <c r="L328" s="9">
        <f>ROUNDDOWN((('ASIG POR TRAMO'!L329*20%)+((45125*($B328/44)))),0)</f>
        <v>81052</v>
      </c>
      <c r="M328" s="9">
        <f>ROUNDDOWN((('ASIG POR TRAMO'!M329*20%)+((45125*($B328/44)))),0)</f>
        <v>85717</v>
      </c>
      <c r="N328" s="9">
        <f>ROUNDDOWN((('ASIG POR TRAMO'!N329*20%)+((45125*($B328/44)))),0)</f>
        <v>90382</v>
      </c>
      <c r="O328" s="9">
        <f>ROUNDDOWN((('ASIG POR TRAMO'!O329*20%)+((45125*($B328/44)))),0)</f>
        <v>95046</v>
      </c>
      <c r="P328" s="9">
        <f>ROUNDDOWN((('ASIG POR TRAMO'!P329*20%)+((45125*($B328/44)))),0)</f>
        <v>99711</v>
      </c>
      <c r="Q328" s="9">
        <f>ROUNDDOWN((('ASIG POR TRAMO'!Q329*20%)+((45125*($B328/44)))),0)</f>
        <v>106877</v>
      </c>
      <c r="R328" s="9">
        <f>ROUNDDOWN((('ASIG POR TRAMO'!R329*20%)+((45125*($B328/44)))),0)</f>
        <v>109040</v>
      </c>
    </row>
    <row r="329" spans="1:18" ht="18" customHeight="1" thickBot="1" x14ac:dyDescent="0.3">
      <c r="A329" s="11" t="s">
        <v>11</v>
      </c>
      <c r="B329" s="13">
        <v>25</v>
      </c>
      <c r="C329" s="14">
        <f>'RMN-BRP'!B27</f>
        <v>338429.375</v>
      </c>
      <c r="D329" s="9">
        <f>ROUNDDOWN((('ASIG POR TRAMO'!D330*20%)+((45125*($B329/44)))),0)</f>
        <v>45557</v>
      </c>
      <c r="E329" s="9">
        <f>ROUNDDOWN((('ASIG POR TRAMO'!E330*20%)+((45125*($B329/44)))),0)</f>
        <v>50416</v>
      </c>
      <c r="F329" s="9">
        <f>ROUNDDOWN((('ASIG POR TRAMO'!F330*20%)+((45125*($B329/44)))),0)</f>
        <v>55275</v>
      </c>
      <c r="G329" s="9">
        <f>ROUNDDOWN((('ASIG POR TRAMO'!G330*20%)+((45125*($B329/44)))),0)</f>
        <v>60134</v>
      </c>
      <c r="H329" s="9">
        <f>ROUNDDOWN((('ASIG POR TRAMO'!H330*20%)+((45125*($B329/44)))),0)</f>
        <v>64993</v>
      </c>
      <c r="I329" s="9">
        <f>ROUNDDOWN((('ASIG POR TRAMO'!I330*20%)+((45125*($B329/44)))),0)</f>
        <v>69852</v>
      </c>
      <c r="J329" s="9">
        <f>ROUNDDOWN((('ASIG POR TRAMO'!J330*20%)+((45125*($B329/44)))),0)</f>
        <v>74711</v>
      </c>
      <c r="K329" s="9">
        <f>ROUNDDOWN((('ASIG POR TRAMO'!K330*20%)+((45125*($B329/44)))),0)</f>
        <v>79570</v>
      </c>
      <c r="L329" s="9">
        <f>ROUNDDOWN((('ASIG POR TRAMO'!L330*20%)+((45125*($B329/44)))),0)</f>
        <v>84429</v>
      </c>
      <c r="M329" s="9">
        <f>ROUNDDOWN((('ASIG POR TRAMO'!M330*20%)+((45125*($B329/44)))),0)</f>
        <v>89289</v>
      </c>
      <c r="N329" s="9">
        <f>ROUNDDOWN((('ASIG POR TRAMO'!N330*20%)+((45125*($B329/44)))),0)</f>
        <v>94147</v>
      </c>
      <c r="O329" s="9">
        <f>ROUNDDOWN((('ASIG POR TRAMO'!O330*20%)+((45125*($B329/44)))),0)</f>
        <v>99007</v>
      </c>
      <c r="P329" s="9">
        <f>ROUNDDOWN((('ASIG POR TRAMO'!P330*20%)+((45125*($B329/44)))),0)</f>
        <v>103866</v>
      </c>
      <c r="Q329" s="9">
        <f>ROUNDDOWN((('ASIG POR TRAMO'!Q330*20%)+((45125*($B329/44)))),0)</f>
        <v>111330</v>
      </c>
      <c r="R329" s="9">
        <f>ROUNDDOWN((('ASIG POR TRAMO'!R330*20%)+((45125*($B329/44)))),0)</f>
        <v>113584</v>
      </c>
    </row>
    <row r="330" spans="1:18" ht="18" customHeight="1" thickBot="1" x14ac:dyDescent="0.3">
      <c r="A330" s="11" t="s">
        <v>11</v>
      </c>
      <c r="B330" s="13">
        <v>26</v>
      </c>
      <c r="C330" s="14">
        <f>'RMN-BRP'!B28</f>
        <v>351966.55</v>
      </c>
      <c r="D330" s="9">
        <f>ROUNDDOWN((('ASIG POR TRAMO'!D331*20%)+((45125*($B330/44)))),0)</f>
        <v>47379</v>
      </c>
      <c r="E330" s="9">
        <f>ROUNDDOWN((('ASIG POR TRAMO'!E331*20%)+((45125*($B330/44)))),0)</f>
        <v>52433</v>
      </c>
      <c r="F330" s="9">
        <f>ROUNDDOWN((('ASIG POR TRAMO'!F331*20%)+((45125*($B330/44)))),0)</f>
        <v>57486</v>
      </c>
      <c r="G330" s="9">
        <f>ROUNDDOWN((('ASIG POR TRAMO'!G331*20%)+((45125*($B330/44)))),0)</f>
        <v>62539</v>
      </c>
      <c r="H330" s="9">
        <f>ROUNDDOWN((('ASIG POR TRAMO'!H331*20%)+((45125*($B330/44)))),0)</f>
        <v>67593</v>
      </c>
      <c r="I330" s="9">
        <f>ROUNDDOWN((('ASIG POR TRAMO'!I331*20%)+((45125*($B330/44)))),0)</f>
        <v>72646</v>
      </c>
      <c r="J330" s="9">
        <f>ROUNDDOWN((('ASIG POR TRAMO'!J331*20%)+((45125*($B330/44)))),0)</f>
        <v>77700</v>
      </c>
      <c r="K330" s="9">
        <f>ROUNDDOWN((('ASIG POR TRAMO'!K331*20%)+((45125*($B330/44)))),0)</f>
        <v>82753</v>
      </c>
      <c r="L330" s="9">
        <f>ROUNDDOWN((('ASIG POR TRAMO'!L331*20%)+((45125*($B330/44)))),0)</f>
        <v>87806</v>
      </c>
      <c r="M330" s="9">
        <f>ROUNDDOWN((('ASIG POR TRAMO'!M331*20%)+((45125*($B330/44)))),0)</f>
        <v>92860</v>
      </c>
      <c r="N330" s="9">
        <f>ROUNDDOWN((('ASIG POR TRAMO'!N331*20%)+((45125*($B330/44)))),0)</f>
        <v>97913</v>
      </c>
      <c r="O330" s="9">
        <f>ROUNDDOWN((('ASIG POR TRAMO'!O331*20%)+((45125*($B330/44)))),0)</f>
        <v>102967</v>
      </c>
      <c r="P330" s="9">
        <f>ROUNDDOWN((('ASIG POR TRAMO'!P331*20%)+((45125*($B330/44)))),0)</f>
        <v>108020</v>
      </c>
      <c r="Q330" s="9">
        <f>ROUNDDOWN((('ASIG POR TRAMO'!Q331*20%)+((45125*($B330/44)))),0)</f>
        <v>115783</v>
      </c>
      <c r="R330" s="9">
        <f>ROUNDDOWN((('ASIG POR TRAMO'!R331*20%)+((45125*($B330/44)))),0)</f>
        <v>118127</v>
      </c>
    </row>
    <row r="331" spans="1:18" ht="18" customHeight="1" thickBot="1" x14ac:dyDescent="0.3">
      <c r="A331" s="11" t="s">
        <v>11</v>
      </c>
      <c r="B331" s="13">
        <v>27</v>
      </c>
      <c r="C331" s="14">
        <f>'RMN-BRP'!B29</f>
        <v>365503.72499999998</v>
      </c>
      <c r="D331" s="9">
        <f>ROUNDDOWN((('ASIG POR TRAMO'!D332*20%)+((45125*($B331/44)))),0)</f>
        <v>49202</v>
      </c>
      <c r="E331" s="9">
        <f>ROUNDDOWN((('ASIG POR TRAMO'!E332*20%)+((45125*($B331/44)))),0)</f>
        <v>54449</v>
      </c>
      <c r="F331" s="9">
        <f>ROUNDDOWN((('ASIG POR TRAMO'!F332*20%)+((45125*($B331/44)))),0)</f>
        <v>59697</v>
      </c>
      <c r="G331" s="9">
        <f>ROUNDDOWN((('ASIG POR TRAMO'!G332*20%)+((45125*($B331/44)))),0)</f>
        <v>64945</v>
      </c>
      <c r="H331" s="9">
        <f>ROUNDDOWN((('ASIG POR TRAMO'!H332*20%)+((45125*($B331/44)))),0)</f>
        <v>70193</v>
      </c>
      <c r="I331" s="9">
        <f>ROUNDDOWN((('ASIG POR TRAMO'!I332*20%)+((45125*($B331/44)))),0)</f>
        <v>75440</v>
      </c>
      <c r="J331" s="9">
        <f>ROUNDDOWN((('ASIG POR TRAMO'!J332*20%)+((45125*($B331/44)))),0)</f>
        <v>80688</v>
      </c>
      <c r="K331" s="9">
        <f>ROUNDDOWN((('ASIG POR TRAMO'!K332*20%)+((45125*($B331/44)))),0)</f>
        <v>85936</v>
      </c>
      <c r="L331" s="9">
        <f>ROUNDDOWN((('ASIG POR TRAMO'!L332*20%)+((45125*($B331/44)))),0)</f>
        <v>91184</v>
      </c>
      <c r="M331" s="9">
        <f>ROUNDDOWN((('ASIG POR TRAMO'!M332*20%)+((45125*($B331/44)))),0)</f>
        <v>96431</v>
      </c>
      <c r="N331" s="9">
        <f>ROUNDDOWN((('ASIG POR TRAMO'!N332*20%)+((45125*($B331/44)))),0)</f>
        <v>101679</v>
      </c>
      <c r="O331" s="9">
        <f>ROUNDDOWN((('ASIG POR TRAMO'!O332*20%)+((45125*($B331/44)))),0)</f>
        <v>106927</v>
      </c>
      <c r="P331" s="9">
        <f>ROUNDDOWN((('ASIG POR TRAMO'!P332*20%)+((45125*($B331/44)))),0)</f>
        <v>112175</v>
      </c>
      <c r="Q331" s="9">
        <f>ROUNDDOWN((('ASIG POR TRAMO'!Q332*20%)+((45125*($B331/44)))),0)</f>
        <v>120236</v>
      </c>
      <c r="R331" s="9">
        <f>ROUNDDOWN((('ASIG POR TRAMO'!R332*20%)+((45125*($B331/44)))),0)</f>
        <v>122670</v>
      </c>
    </row>
    <row r="332" spans="1:18" ht="18" customHeight="1" thickBot="1" x14ac:dyDescent="0.3">
      <c r="A332" s="11" t="s">
        <v>11</v>
      </c>
      <c r="B332" s="13">
        <v>28</v>
      </c>
      <c r="C332" s="14">
        <f>'RMN-BRP'!B30</f>
        <v>379040.89999999997</v>
      </c>
      <c r="D332" s="9">
        <f>ROUNDDOWN((('ASIG POR TRAMO'!D333*20%)+((45125*($B332/44)))),0)</f>
        <v>51024</v>
      </c>
      <c r="E332" s="9">
        <f>ROUNDDOWN((('ASIG POR TRAMO'!E333*20%)+((45125*($B332/44)))),0)</f>
        <v>56466</v>
      </c>
      <c r="F332" s="9">
        <f>ROUNDDOWN((('ASIG POR TRAMO'!F333*20%)+((45125*($B332/44)))),0)</f>
        <v>61908</v>
      </c>
      <c r="G332" s="9">
        <f>ROUNDDOWN((('ASIG POR TRAMO'!G333*20%)+((45125*($B332/44)))),0)</f>
        <v>67350</v>
      </c>
      <c r="H332" s="9">
        <f>ROUNDDOWN((('ASIG POR TRAMO'!H333*20%)+((45125*($B332/44)))),0)</f>
        <v>72792</v>
      </c>
      <c r="I332" s="9">
        <f>ROUNDDOWN((('ASIG POR TRAMO'!I333*20%)+((45125*($B332/44)))),0)</f>
        <v>78234</v>
      </c>
      <c r="J332" s="9">
        <f>ROUNDDOWN((('ASIG POR TRAMO'!J333*20%)+((45125*($B332/44)))),0)</f>
        <v>83677</v>
      </c>
      <c r="K332" s="9">
        <f>ROUNDDOWN((('ASIG POR TRAMO'!K333*20%)+((45125*($B332/44)))),0)</f>
        <v>89119</v>
      </c>
      <c r="L332" s="9">
        <f>ROUNDDOWN((('ASIG POR TRAMO'!L333*20%)+((45125*($B332/44)))),0)</f>
        <v>94561</v>
      </c>
      <c r="M332" s="9">
        <f>ROUNDDOWN((('ASIG POR TRAMO'!M333*20%)+((45125*($B332/44)))),0)</f>
        <v>100003</v>
      </c>
      <c r="N332" s="9">
        <f>ROUNDDOWN((('ASIG POR TRAMO'!N333*20%)+((45125*($B332/44)))),0)</f>
        <v>105445</v>
      </c>
      <c r="O332" s="9">
        <f>ROUNDDOWN((('ASIG POR TRAMO'!O333*20%)+((45125*($B332/44)))),0)</f>
        <v>110887</v>
      </c>
      <c r="P332" s="9">
        <f>ROUNDDOWN((('ASIG POR TRAMO'!P333*20%)+((45125*($B332/44)))),0)</f>
        <v>116329</v>
      </c>
      <c r="Q332" s="9">
        <f>ROUNDDOWN((('ASIG POR TRAMO'!Q333*20%)+((45125*($B332/44)))),0)</f>
        <v>124689</v>
      </c>
      <c r="R332" s="9">
        <f>ROUNDDOWN((('ASIG POR TRAMO'!R333*20%)+((45125*($B332/44)))),0)</f>
        <v>127214</v>
      </c>
    </row>
    <row r="333" spans="1:18" ht="18" customHeight="1" thickBot="1" x14ac:dyDescent="0.3">
      <c r="A333" s="11" t="s">
        <v>11</v>
      </c>
      <c r="B333" s="13">
        <v>29</v>
      </c>
      <c r="C333" s="14">
        <f>'RMN-BRP'!B31</f>
        <v>392578.07499999995</v>
      </c>
      <c r="D333" s="9">
        <f>ROUNDDOWN((('ASIG POR TRAMO'!D334*20%)+((45125*($B333/44)))),0)</f>
        <v>52846</v>
      </c>
      <c r="E333" s="9">
        <f>ROUNDDOWN((('ASIG POR TRAMO'!E334*20%)+((45125*($B333/44)))),0)</f>
        <v>58483</v>
      </c>
      <c r="F333" s="9">
        <f>ROUNDDOWN((('ASIG POR TRAMO'!F334*20%)+((45125*($B333/44)))),0)</f>
        <v>64119</v>
      </c>
      <c r="G333" s="9">
        <f>ROUNDDOWN((('ASIG POR TRAMO'!G334*20%)+((45125*($B333/44)))),0)</f>
        <v>69756</v>
      </c>
      <c r="H333" s="9">
        <f>ROUNDDOWN((('ASIG POR TRAMO'!H334*20%)+((45125*($B333/44)))),0)</f>
        <v>75392</v>
      </c>
      <c r="I333" s="9">
        <f>ROUNDDOWN((('ASIG POR TRAMO'!I334*20%)+((45125*($B333/44)))),0)</f>
        <v>81029</v>
      </c>
      <c r="J333" s="9">
        <f>ROUNDDOWN((('ASIG POR TRAMO'!J334*20%)+((45125*($B333/44)))),0)</f>
        <v>86665</v>
      </c>
      <c r="K333" s="9">
        <f>ROUNDDOWN((('ASIG POR TRAMO'!K334*20%)+((45125*($B333/44)))),0)</f>
        <v>92302</v>
      </c>
      <c r="L333" s="9">
        <f>ROUNDDOWN((('ASIG POR TRAMO'!L334*20%)+((45125*($B333/44)))),0)</f>
        <v>97938</v>
      </c>
      <c r="M333" s="9">
        <f>ROUNDDOWN((('ASIG POR TRAMO'!M334*20%)+((45125*($B333/44)))),0)</f>
        <v>103575</v>
      </c>
      <c r="N333" s="9">
        <f>ROUNDDOWN((('ASIG POR TRAMO'!N334*20%)+((45125*($B333/44)))),0)</f>
        <v>109211</v>
      </c>
      <c r="O333" s="9">
        <f>ROUNDDOWN((('ASIG POR TRAMO'!O334*20%)+((45125*($B333/44)))),0)</f>
        <v>114848</v>
      </c>
      <c r="P333" s="9">
        <f>ROUNDDOWN((('ASIG POR TRAMO'!P334*20%)+((45125*($B333/44)))),0)</f>
        <v>120484</v>
      </c>
      <c r="Q333" s="9">
        <f>ROUNDDOWN((('ASIG POR TRAMO'!Q334*20%)+((45125*($B333/44)))),0)</f>
        <v>129143</v>
      </c>
      <c r="R333" s="9">
        <f>ROUNDDOWN((('ASIG POR TRAMO'!R334*20%)+((45125*($B333/44)))),0)</f>
        <v>131757</v>
      </c>
    </row>
    <row r="334" spans="1:18" ht="18" customHeight="1" thickBot="1" x14ac:dyDescent="0.3">
      <c r="A334" s="11" t="s">
        <v>11</v>
      </c>
      <c r="B334" s="13">
        <v>30</v>
      </c>
      <c r="C334" s="14">
        <f>'RMN-BRP'!B32</f>
        <v>406115.25</v>
      </c>
      <c r="D334" s="9">
        <f>ROUNDDOWN((('ASIG POR TRAMO'!D335*20%)+((45125*($B334/44)))),0)</f>
        <v>54669</v>
      </c>
      <c r="E334" s="9">
        <f>ROUNDDOWN((('ASIG POR TRAMO'!E335*20%)+((45125*($B334/44)))),0)</f>
        <v>60499</v>
      </c>
      <c r="F334" s="9">
        <f>ROUNDDOWN((('ASIG POR TRAMO'!F335*20%)+((45125*($B334/44)))),0)</f>
        <v>66330</v>
      </c>
      <c r="G334" s="9">
        <f>ROUNDDOWN((('ASIG POR TRAMO'!G335*20%)+((45125*($B334/44)))),0)</f>
        <v>72161</v>
      </c>
      <c r="H334" s="9">
        <f>ROUNDDOWN((('ASIG POR TRAMO'!H335*20%)+((45125*($B334/44)))),0)</f>
        <v>77992</v>
      </c>
      <c r="I334" s="9">
        <f>ROUNDDOWN((('ASIG POR TRAMO'!I335*20%)+((45125*($B334/44)))),0)</f>
        <v>83823</v>
      </c>
      <c r="J334" s="9">
        <f>ROUNDDOWN((('ASIG POR TRAMO'!J335*20%)+((45125*($B334/44)))),0)</f>
        <v>89654</v>
      </c>
      <c r="K334" s="9">
        <f>ROUNDDOWN((('ASIG POR TRAMO'!K335*20%)+((45125*($B334/44)))),0)</f>
        <v>95485</v>
      </c>
      <c r="L334" s="9">
        <f>ROUNDDOWN((('ASIG POR TRAMO'!L335*20%)+((45125*($B334/44)))),0)</f>
        <v>101315</v>
      </c>
      <c r="M334" s="9">
        <f>ROUNDDOWN((('ASIG POR TRAMO'!M335*20%)+((45125*($B334/44)))),0)</f>
        <v>107146</v>
      </c>
      <c r="N334" s="9">
        <f>ROUNDDOWN((('ASIG POR TRAMO'!N335*20%)+((45125*($B334/44)))),0)</f>
        <v>112977</v>
      </c>
      <c r="O334" s="9">
        <f>ROUNDDOWN((('ASIG POR TRAMO'!O335*20%)+((45125*($B334/44)))),0)</f>
        <v>118808</v>
      </c>
      <c r="P334" s="9">
        <f>ROUNDDOWN((('ASIG POR TRAMO'!P335*20%)+((45125*($B334/44)))),0)</f>
        <v>124639</v>
      </c>
      <c r="Q334" s="9">
        <f>ROUNDDOWN((('ASIG POR TRAMO'!Q335*20%)+((45125*($B334/44)))),0)</f>
        <v>133596</v>
      </c>
      <c r="R334" s="9">
        <f>ROUNDDOWN((('ASIG POR TRAMO'!R335*20%)+((45125*($B334/44)))),0)</f>
        <v>136301</v>
      </c>
    </row>
    <row r="335" spans="1:18" ht="18" customHeight="1" thickBot="1" x14ac:dyDescent="0.3">
      <c r="A335" s="11" t="s">
        <v>11</v>
      </c>
      <c r="B335" s="13">
        <v>31</v>
      </c>
      <c r="C335" s="14">
        <f>'RMN-BRP'!B33</f>
        <v>419652.42499999999</v>
      </c>
      <c r="D335" s="9">
        <f>ROUNDDOWN((('ASIG POR TRAMO'!D336*20%)+((45125*($B335/44)))),0)</f>
        <v>56491</v>
      </c>
      <c r="E335" s="9">
        <f>ROUNDDOWN((('ASIG POR TRAMO'!E336*20%)+((45125*($B335/44)))),0)</f>
        <v>62516</v>
      </c>
      <c r="F335" s="9">
        <f>ROUNDDOWN((('ASIG POR TRAMO'!F336*20%)+((45125*($B335/44)))),0)</f>
        <v>68541</v>
      </c>
      <c r="G335" s="9">
        <f>ROUNDDOWN((('ASIG POR TRAMO'!G336*20%)+((45125*($B335/44)))),0)</f>
        <v>74567</v>
      </c>
      <c r="H335" s="9">
        <f>ROUNDDOWN((('ASIG POR TRAMO'!H336*20%)+((45125*($B335/44)))),0)</f>
        <v>80592</v>
      </c>
      <c r="I335" s="9">
        <f>ROUNDDOWN((('ASIG POR TRAMO'!I336*20%)+((45125*($B335/44)))),0)</f>
        <v>86617</v>
      </c>
      <c r="J335" s="9">
        <f>ROUNDDOWN((('ASIG POR TRAMO'!J336*20%)+((45125*($B335/44)))),0)</f>
        <v>92642</v>
      </c>
      <c r="K335" s="9">
        <f>ROUNDDOWN((('ASIG POR TRAMO'!K336*20%)+((45125*($B335/44)))),0)</f>
        <v>98667</v>
      </c>
      <c r="L335" s="9">
        <f>ROUNDDOWN((('ASIG POR TRAMO'!L336*20%)+((45125*($B335/44)))),0)</f>
        <v>104693</v>
      </c>
      <c r="M335" s="9">
        <f>ROUNDDOWN((('ASIG POR TRAMO'!M336*20%)+((45125*($B335/44)))),0)</f>
        <v>110718</v>
      </c>
      <c r="N335" s="9">
        <f>ROUNDDOWN((('ASIG POR TRAMO'!N336*20%)+((45125*($B335/44)))),0)</f>
        <v>116743</v>
      </c>
      <c r="O335" s="9">
        <f>ROUNDDOWN((('ASIG POR TRAMO'!O336*20%)+((45125*($B335/44)))),0)</f>
        <v>122768</v>
      </c>
      <c r="P335" s="9">
        <f>ROUNDDOWN((('ASIG POR TRAMO'!P336*20%)+((45125*($B335/44)))),0)</f>
        <v>128794</v>
      </c>
      <c r="Q335" s="9">
        <f>ROUNDDOWN((('ASIG POR TRAMO'!Q336*20%)+((45125*($B335/44)))),0)</f>
        <v>138049</v>
      </c>
      <c r="R335" s="9">
        <f>ROUNDDOWN((('ASIG POR TRAMO'!R336*20%)+((45125*($B335/44)))),0)</f>
        <v>140844</v>
      </c>
    </row>
    <row r="336" spans="1:18" ht="18" customHeight="1" thickBot="1" x14ac:dyDescent="0.3">
      <c r="A336" s="11" t="s">
        <v>11</v>
      </c>
      <c r="B336" s="13">
        <v>32</v>
      </c>
      <c r="C336" s="14">
        <f>'RMN-BRP'!B34</f>
        <v>433189.6</v>
      </c>
      <c r="D336" s="9">
        <f>ROUNDDOWN((('ASIG POR TRAMO'!D337*20%)+((45125*($B336/44)))),0)</f>
        <v>58313</v>
      </c>
      <c r="E336" s="9">
        <f>ROUNDDOWN((('ASIG POR TRAMO'!E337*20%)+((45125*($B336/44)))),0)</f>
        <v>64533</v>
      </c>
      <c r="F336" s="9">
        <f>ROUNDDOWN((('ASIG POR TRAMO'!F337*20%)+((45125*($B336/44)))),0)</f>
        <v>70752</v>
      </c>
      <c r="G336" s="9">
        <f>ROUNDDOWN((('ASIG POR TRAMO'!G337*20%)+((45125*($B336/44)))),0)</f>
        <v>76972</v>
      </c>
      <c r="H336" s="9">
        <f>ROUNDDOWN((('ASIG POR TRAMO'!H337*20%)+((45125*($B336/44)))),0)</f>
        <v>83191</v>
      </c>
      <c r="I336" s="9">
        <f>ROUNDDOWN((('ASIG POR TRAMO'!I337*20%)+((45125*($B336/44)))),0)</f>
        <v>89411</v>
      </c>
      <c r="J336" s="9">
        <f>ROUNDDOWN((('ASIG POR TRAMO'!J337*20%)+((45125*($B336/44)))),0)</f>
        <v>95631</v>
      </c>
      <c r="K336" s="9">
        <f>ROUNDDOWN((('ASIG POR TRAMO'!K337*20%)+((45125*($B336/44)))),0)</f>
        <v>101850</v>
      </c>
      <c r="L336" s="9">
        <f>ROUNDDOWN((('ASIG POR TRAMO'!L337*20%)+((45125*($B336/44)))),0)</f>
        <v>108070</v>
      </c>
      <c r="M336" s="9">
        <f>ROUNDDOWN((('ASIG POR TRAMO'!M337*20%)+((45125*($B336/44)))),0)</f>
        <v>114289</v>
      </c>
      <c r="N336" s="9">
        <f>ROUNDDOWN((('ASIG POR TRAMO'!N337*20%)+((45125*($B336/44)))),0)</f>
        <v>120509</v>
      </c>
      <c r="O336" s="9">
        <f>ROUNDDOWN((('ASIG POR TRAMO'!O337*20%)+((45125*($B336/44)))),0)</f>
        <v>126728</v>
      </c>
      <c r="P336" s="9">
        <f>ROUNDDOWN((('ASIG POR TRAMO'!P337*20%)+((45125*($B336/44)))),0)</f>
        <v>132948</v>
      </c>
      <c r="Q336" s="9">
        <f>ROUNDDOWN((('ASIG POR TRAMO'!Q337*20%)+((45125*($B336/44)))),0)</f>
        <v>142502</v>
      </c>
      <c r="R336" s="9">
        <f>ROUNDDOWN((('ASIG POR TRAMO'!R337*20%)+((45125*($B336/44)))),0)</f>
        <v>145387</v>
      </c>
    </row>
    <row r="337" spans="1:18" ht="18" customHeight="1" thickBot="1" x14ac:dyDescent="0.3">
      <c r="A337" s="11" t="s">
        <v>11</v>
      </c>
      <c r="B337" s="13">
        <v>33</v>
      </c>
      <c r="C337" s="14">
        <f>'RMN-BRP'!B35</f>
        <v>446726.77499999997</v>
      </c>
      <c r="D337" s="9">
        <f>ROUNDDOWN((('ASIG POR TRAMO'!D338*20%)+((45125*($B337/44)))),0)</f>
        <v>60135</v>
      </c>
      <c r="E337" s="9">
        <f>ROUNDDOWN((('ASIG POR TRAMO'!E338*20%)+((45125*($B337/44)))),0)</f>
        <v>66549</v>
      </c>
      <c r="F337" s="9">
        <f>ROUNDDOWN((('ASIG POR TRAMO'!F338*20%)+((45125*($B337/44)))),0)</f>
        <v>72963</v>
      </c>
      <c r="G337" s="9">
        <f>ROUNDDOWN((('ASIG POR TRAMO'!G338*20%)+((45125*($B337/44)))),0)</f>
        <v>79377</v>
      </c>
      <c r="H337" s="9">
        <f>ROUNDDOWN((('ASIG POR TRAMO'!H338*20%)+((45125*($B337/44)))),0)</f>
        <v>85791</v>
      </c>
      <c r="I337" s="9">
        <f>ROUNDDOWN((('ASIG POR TRAMO'!I338*20%)+((45125*($B337/44)))),0)</f>
        <v>92205</v>
      </c>
      <c r="J337" s="9">
        <f>ROUNDDOWN((('ASIG POR TRAMO'!J338*20%)+((45125*($B337/44)))),0)</f>
        <v>98619</v>
      </c>
      <c r="K337" s="9">
        <f>ROUNDDOWN((('ASIG POR TRAMO'!K338*20%)+((45125*($B337/44)))),0)</f>
        <v>105033</v>
      </c>
      <c r="L337" s="9">
        <f>ROUNDDOWN((('ASIG POR TRAMO'!L338*20%)+((45125*($B337/44)))),0)</f>
        <v>111447</v>
      </c>
      <c r="M337" s="9">
        <f>ROUNDDOWN((('ASIG POR TRAMO'!M338*20%)+((45125*($B337/44)))),0)</f>
        <v>117861</v>
      </c>
      <c r="N337" s="9">
        <f>ROUNDDOWN((('ASIG POR TRAMO'!N338*20%)+((45125*($B337/44)))),0)</f>
        <v>124275</v>
      </c>
      <c r="O337" s="9">
        <f>ROUNDDOWN((('ASIG POR TRAMO'!O338*20%)+((45125*($B337/44)))),0)</f>
        <v>130689</v>
      </c>
      <c r="P337" s="9">
        <f>ROUNDDOWN((('ASIG POR TRAMO'!P338*20%)+((45125*($B337/44)))),0)</f>
        <v>137103</v>
      </c>
      <c r="Q337" s="9">
        <f>ROUNDDOWN((('ASIG POR TRAMO'!Q338*20%)+((45125*($B337/44)))),0)</f>
        <v>146955</v>
      </c>
      <c r="R337" s="9">
        <f>ROUNDDOWN((('ASIG POR TRAMO'!R338*20%)+((45125*($B337/44)))),0)</f>
        <v>149931</v>
      </c>
    </row>
    <row r="338" spans="1:18" ht="18" customHeight="1" thickBot="1" x14ac:dyDescent="0.3">
      <c r="A338" s="11" t="s">
        <v>11</v>
      </c>
      <c r="B338" s="13">
        <v>34</v>
      </c>
      <c r="C338" s="14">
        <f>'RMN-BRP'!B36</f>
        <v>460263.94999999995</v>
      </c>
      <c r="D338" s="9">
        <f>ROUNDDOWN((('ASIG POR TRAMO'!D339*20%)+((45125*($B338/44)))),0)</f>
        <v>61958</v>
      </c>
      <c r="E338" s="9">
        <f>ROUNDDOWN((('ASIG POR TRAMO'!E339*20%)+((45125*($B338/44)))),0)</f>
        <v>68566</v>
      </c>
      <c r="F338" s="9">
        <f>ROUNDDOWN((('ASIG POR TRAMO'!F339*20%)+((45125*($B338/44)))),0)</f>
        <v>75174</v>
      </c>
      <c r="G338" s="9">
        <f>ROUNDDOWN((('ASIG POR TRAMO'!G339*20%)+((45125*($B338/44)))),0)</f>
        <v>81783</v>
      </c>
      <c r="H338" s="9">
        <f>ROUNDDOWN((('ASIG POR TRAMO'!H339*20%)+((45125*($B338/44)))),0)</f>
        <v>88391</v>
      </c>
      <c r="I338" s="9">
        <f>ROUNDDOWN((('ASIG POR TRAMO'!I339*20%)+((45125*($B338/44)))),0)</f>
        <v>94999</v>
      </c>
      <c r="J338" s="9">
        <f>ROUNDDOWN((('ASIG POR TRAMO'!J339*20%)+((45125*($B338/44)))),0)</f>
        <v>101607</v>
      </c>
      <c r="K338" s="9">
        <f>ROUNDDOWN((('ASIG POR TRAMO'!K339*20%)+((45125*($B338/44)))),0)</f>
        <v>108216</v>
      </c>
      <c r="L338" s="9">
        <f>ROUNDDOWN((('ASIG POR TRAMO'!L339*20%)+((45125*($B338/44)))),0)</f>
        <v>114824</v>
      </c>
      <c r="M338" s="9">
        <f>ROUNDDOWN((('ASIG POR TRAMO'!M339*20%)+((45125*($B338/44)))),0)</f>
        <v>121433</v>
      </c>
      <c r="N338" s="9">
        <f>ROUNDDOWN((('ASIG POR TRAMO'!N339*20%)+((45125*($B338/44)))),0)</f>
        <v>128041</v>
      </c>
      <c r="O338" s="9">
        <f>ROUNDDOWN((('ASIG POR TRAMO'!O339*20%)+((45125*($B338/44)))),0)</f>
        <v>134649</v>
      </c>
      <c r="P338" s="9">
        <f>ROUNDDOWN((('ASIG POR TRAMO'!P339*20%)+((45125*($B338/44)))),0)</f>
        <v>141257</v>
      </c>
      <c r="Q338" s="9">
        <f>ROUNDDOWN((('ASIG POR TRAMO'!Q339*20%)+((45125*($B338/44)))),0)</f>
        <v>151409</v>
      </c>
      <c r="R338" s="9">
        <f>ROUNDDOWN((('ASIG POR TRAMO'!R339*20%)+((45125*($B338/44)))),0)</f>
        <v>154474</v>
      </c>
    </row>
    <row r="339" spans="1:18" ht="18" customHeight="1" thickBot="1" x14ac:dyDescent="0.3">
      <c r="A339" s="11" t="s">
        <v>11</v>
      </c>
      <c r="B339" s="13">
        <v>35</v>
      </c>
      <c r="C339" s="14">
        <f>'RMN-BRP'!B37</f>
        <v>473801.125</v>
      </c>
      <c r="D339" s="9">
        <f>ROUNDDOWN((('ASIG POR TRAMO'!D340*20%)+((45125*($B339/44)))),0)</f>
        <v>63780</v>
      </c>
      <c r="E339" s="9">
        <f>ROUNDDOWN((('ASIG POR TRAMO'!E340*20%)+((45125*($B339/44)))),0)</f>
        <v>70583</v>
      </c>
      <c r="F339" s="9">
        <f>ROUNDDOWN((('ASIG POR TRAMO'!F340*20%)+((45125*($B339/44)))),0)</f>
        <v>77385</v>
      </c>
      <c r="G339" s="9">
        <f>ROUNDDOWN((('ASIG POR TRAMO'!G340*20%)+((45125*($B339/44)))),0)</f>
        <v>84188</v>
      </c>
      <c r="H339" s="9">
        <f>ROUNDDOWN((('ASIG POR TRAMO'!H340*20%)+((45125*($B339/44)))),0)</f>
        <v>90991</v>
      </c>
      <c r="I339" s="9">
        <f>ROUNDDOWN((('ASIG POR TRAMO'!I340*20%)+((45125*($B339/44)))),0)</f>
        <v>97793</v>
      </c>
      <c r="J339" s="9">
        <f>ROUNDDOWN((('ASIG POR TRAMO'!J340*20%)+((45125*($B339/44)))),0)</f>
        <v>104596</v>
      </c>
      <c r="K339" s="9">
        <f>ROUNDDOWN((('ASIG POR TRAMO'!K340*20%)+((45125*($B339/44)))),0)</f>
        <v>111399</v>
      </c>
      <c r="L339" s="9">
        <f>ROUNDDOWN((('ASIG POR TRAMO'!L340*20%)+((45125*($B339/44)))),0)</f>
        <v>118201</v>
      </c>
      <c r="M339" s="9">
        <f>ROUNDDOWN((('ASIG POR TRAMO'!M340*20%)+((45125*($B339/44)))),0)</f>
        <v>125004</v>
      </c>
      <c r="N339" s="9">
        <f>ROUNDDOWN((('ASIG POR TRAMO'!N340*20%)+((45125*($B339/44)))),0)</f>
        <v>131807</v>
      </c>
      <c r="O339" s="9">
        <f>ROUNDDOWN((('ASIG POR TRAMO'!O340*20%)+((45125*($B339/44)))),0)</f>
        <v>138609</v>
      </c>
      <c r="P339" s="9">
        <f>ROUNDDOWN((('ASIG POR TRAMO'!P340*20%)+((45125*($B339/44)))),0)</f>
        <v>145412</v>
      </c>
      <c r="Q339" s="9">
        <f>ROUNDDOWN((('ASIG POR TRAMO'!Q340*20%)+((45125*($B339/44)))),0)</f>
        <v>155862</v>
      </c>
      <c r="R339" s="9">
        <f>ROUNDDOWN((('ASIG POR TRAMO'!R340*20%)+((45125*($B339/44)))),0)</f>
        <v>159017</v>
      </c>
    </row>
    <row r="340" spans="1:18" ht="18" customHeight="1" thickBot="1" x14ac:dyDescent="0.3">
      <c r="A340" s="11" t="s">
        <v>11</v>
      </c>
      <c r="B340" s="13">
        <v>36</v>
      </c>
      <c r="C340" s="14">
        <f>'RMN-BRP'!B38</f>
        <v>487338.3</v>
      </c>
      <c r="D340" s="9">
        <f>ROUNDDOWN((('ASIG POR TRAMO'!D341*20%)+((45125*($B340/44)))),0)</f>
        <v>65602</v>
      </c>
      <c r="E340" s="9">
        <f>ROUNDDOWN((('ASIG POR TRAMO'!E341*20%)+((45125*($B340/44)))),0)</f>
        <v>72599</v>
      </c>
      <c r="F340" s="9">
        <f>ROUNDDOWN((('ASIG POR TRAMO'!F341*20%)+((45125*($B340/44)))),0)</f>
        <v>79596</v>
      </c>
      <c r="G340" s="9">
        <f>ROUNDDOWN((('ASIG POR TRAMO'!G341*20%)+((45125*($B340/44)))),0)</f>
        <v>86594</v>
      </c>
      <c r="H340" s="9">
        <f>ROUNDDOWN((('ASIG POR TRAMO'!H341*20%)+((45125*($B340/44)))),0)</f>
        <v>93590</v>
      </c>
      <c r="I340" s="9">
        <f>ROUNDDOWN((('ASIG POR TRAMO'!I341*20%)+((45125*($B340/44)))),0)</f>
        <v>100587</v>
      </c>
      <c r="J340" s="9">
        <f>ROUNDDOWN((('ASIG POR TRAMO'!J341*20%)+((45125*($B340/44)))),0)</f>
        <v>107585</v>
      </c>
      <c r="K340" s="9">
        <f>ROUNDDOWN((('ASIG POR TRAMO'!K341*20%)+((45125*($B340/44)))),0)</f>
        <v>114582</v>
      </c>
      <c r="L340" s="9">
        <f>ROUNDDOWN((('ASIG POR TRAMO'!L341*20%)+((45125*($B340/44)))),0)</f>
        <v>121579</v>
      </c>
      <c r="M340" s="9">
        <f>ROUNDDOWN((('ASIG POR TRAMO'!M341*20%)+((45125*($B340/44)))),0)</f>
        <v>128576</v>
      </c>
      <c r="N340" s="9">
        <f>ROUNDDOWN((('ASIG POR TRAMO'!N341*20%)+((45125*($B340/44)))),0)</f>
        <v>135573</v>
      </c>
      <c r="O340" s="9">
        <f>ROUNDDOWN((('ASIG POR TRAMO'!O341*20%)+((45125*($B340/44)))),0)</f>
        <v>142570</v>
      </c>
      <c r="P340" s="9">
        <f>ROUNDDOWN((('ASIG POR TRAMO'!P341*20%)+((45125*($B340/44)))),0)</f>
        <v>149567</v>
      </c>
      <c r="Q340" s="9">
        <f>ROUNDDOWN((('ASIG POR TRAMO'!Q341*20%)+((45125*($B340/44)))),0)</f>
        <v>160315</v>
      </c>
      <c r="R340" s="9">
        <f>ROUNDDOWN((('ASIG POR TRAMO'!R341*20%)+((45125*($B340/44)))),0)</f>
        <v>163561</v>
      </c>
    </row>
    <row r="341" spans="1:18" ht="18" customHeight="1" thickBot="1" x14ac:dyDescent="0.3">
      <c r="A341" s="11" t="s">
        <v>11</v>
      </c>
      <c r="B341" s="13">
        <v>37</v>
      </c>
      <c r="C341" s="14">
        <f>'RMN-BRP'!B39</f>
        <v>500875.47499999998</v>
      </c>
      <c r="D341" s="9">
        <f>ROUNDDOWN((('ASIG POR TRAMO'!D342*20%)+((45125*($B341/44)))),0)</f>
        <v>67425</v>
      </c>
      <c r="E341" s="9">
        <f>ROUNDDOWN((('ASIG POR TRAMO'!E342*20%)+((45125*($B341/44)))),0)</f>
        <v>74616</v>
      </c>
      <c r="F341" s="9">
        <f>ROUNDDOWN((('ASIG POR TRAMO'!F342*20%)+((45125*($B341/44)))),0)</f>
        <v>81807</v>
      </c>
      <c r="G341" s="9">
        <f>ROUNDDOWN((('ASIG POR TRAMO'!G342*20%)+((45125*($B341/44)))),0)</f>
        <v>88999</v>
      </c>
      <c r="H341" s="9">
        <f>ROUNDDOWN((('ASIG POR TRAMO'!H342*20%)+((45125*($B341/44)))),0)</f>
        <v>96190</v>
      </c>
      <c r="I341" s="9">
        <f>ROUNDDOWN((('ASIG POR TRAMO'!I342*20%)+((45125*($B341/44)))),0)</f>
        <v>103382</v>
      </c>
      <c r="J341" s="9">
        <f>ROUNDDOWN((('ASIG POR TRAMO'!J342*20%)+((45125*($B341/44)))),0)</f>
        <v>110573</v>
      </c>
      <c r="K341" s="9">
        <f>ROUNDDOWN((('ASIG POR TRAMO'!K342*20%)+((45125*($B341/44)))),0)</f>
        <v>117764</v>
      </c>
      <c r="L341" s="9">
        <f>ROUNDDOWN((('ASIG POR TRAMO'!L342*20%)+((45125*($B341/44)))),0)</f>
        <v>124956</v>
      </c>
      <c r="M341" s="9">
        <f>ROUNDDOWN((('ASIG POR TRAMO'!M342*20%)+((45125*($B341/44)))),0)</f>
        <v>132147</v>
      </c>
      <c r="N341" s="9">
        <f>ROUNDDOWN((('ASIG POR TRAMO'!N342*20%)+((45125*($B341/44)))),0)</f>
        <v>139339</v>
      </c>
      <c r="O341" s="9">
        <f>ROUNDDOWN((('ASIG POR TRAMO'!O342*20%)+((45125*($B341/44)))),0)</f>
        <v>146530</v>
      </c>
      <c r="P341" s="9">
        <f>ROUNDDOWN((('ASIG POR TRAMO'!P342*20%)+((45125*($B341/44)))),0)</f>
        <v>153721</v>
      </c>
      <c r="Q341" s="9">
        <f>ROUNDDOWN((('ASIG POR TRAMO'!Q342*20%)+((45125*($B341/44)))),0)</f>
        <v>164768</v>
      </c>
      <c r="R341" s="9">
        <f>ROUNDDOWN((('ASIG POR TRAMO'!R342*20%)+((45125*($B341/44)))),0)</f>
        <v>168104</v>
      </c>
    </row>
    <row r="342" spans="1:18" ht="18" customHeight="1" thickBot="1" x14ac:dyDescent="0.3">
      <c r="A342" s="11" t="s">
        <v>11</v>
      </c>
      <c r="B342" s="13">
        <v>38</v>
      </c>
      <c r="C342" s="14">
        <f>'RMN-BRP'!B40</f>
        <v>514412.64999999997</v>
      </c>
      <c r="D342" s="9">
        <f>ROUNDDOWN((('ASIG POR TRAMO'!D343*20%)+((45125*($B342/44)))),0)</f>
        <v>69247</v>
      </c>
      <c r="E342" s="9">
        <f>ROUNDDOWN((('ASIG POR TRAMO'!E343*20%)+((45125*($B342/44)))),0)</f>
        <v>76633</v>
      </c>
      <c r="F342" s="9">
        <f>ROUNDDOWN((('ASIG POR TRAMO'!F343*20%)+((45125*($B342/44)))),0)</f>
        <v>84018</v>
      </c>
      <c r="G342" s="9">
        <f>ROUNDDOWN((('ASIG POR TRAMO'!G343*20%)+((45125*($B342/44)))),0)</f>
        <v>91404</v>
      </c>
      <c r="H342" s="9">
        <f>ROUNDDOWN((('ASIG POR TRAMO'!H343*20%)+((45125*($B342/44)))),0)</f>
        <v>98790</v>
      </c>
      <c r="I342" s="9">
        <f>ROUNDDOWN((('ASIG POR TRAMO'!I343*20%)+((45125*($B342/44)))),0)</f>
        <v>106176</v>
      </c>
      <c r="J342" s="9">
        <f>ROUNDDOWN((('ASIG POR TRAMO'!J343*20%)+((45125*($B342/44)))),0)</f>
        <v>113561</v>
      </c>
      <c r="K342" s="9">
        <f>ROUNDDOWN((('ASIG POR TRAMO'!K343*20%)+((45125*($B342/44)))),0)</f>
        <v>120947</v>
      </c>
      <c r="L342" s="9">
        <f>ROUNDDOWN((('ASIG POR TRAMO'!L343*20%)+((45125*($B342/44)))),0)</f>
        <v>128333</v>
      </c>
      <c r="M342" s="9">
        <f>ROUNDDOWN((('ASIG POR TRAMO'!M343*20%)+((45125*($B342/44)))),0)</f>
        <v>135719</v>
      </c>
      <c r="N342" s="9">
        <f>ROUNDDOWN((('ASIG POR TRAMO'!N343*20%)+((45125*($B342/44)))),0)</f>
        <v>143104</v>
      </c>
      <c r="O342" s="9">
        <f>ROUNDDOWN((('ASIG POR TRAMO'!O343*20%)+((45125*($B342/44)))),0)</f>
        <v>150490</v>
      </c>
      <c r="P342" s="9">
        <f>ROUNDDOWN((('ASIG POR TRAMO'!P343*20%)+((45125*($B342/44)))),0)</f>
        <v>157876</v>
      </c>
      <c r="Q342" s="9">
        <f>ROUNDDOWN((('ASIG POR TRAMO'!Q343*20%)+((45125*($B342/44)))),0)</f>
        <v>169221</v>
      </c>
      <c r="R342" s="9">
        <f>ROUNDDOWN((('ASIG POR TRAMO'!R343*20%)+((45125*($B342/44)))),0)</f>
        <v>172647</v>
      </c>
    </row>
    <row r="343" spans="1:18" ht="18" customHeight="1" thickBot="1" x14ac:dyDescent="0.3">
      <c r="A343" s="11" t="s">
        <v>11</v>
      </c>
      <c r="B343" s="13">
        <v>39</v>
      </c>
      <c r="C343" s="14">
        <f>'RMN-BRP'!B41</f>
        <v>527949.82499999995</v>
      </c>
      <c r="D343" s="9">
        <f>ROUNDDOWN((('ASIG POR TRAMO'!D344*20%)+((45125*($B343/44)))),0)</f>
        <v>71069</v>
      </c>
      <c r="E343" s="9">
        <f>ROUNDDOWN((('ASIG POR TRAMO'!E344*20%)+((45125*($B343/44)))),0)</f>
        <v>78649</v>
      </c>
      <c r="F343" s="9">
        <f>ROUNDDOWN((('ASIG POR TRAMO'!F344*20%)+((45125*($B343/44)))),0)</f>
        <v>86229</v>
      </c>
      <c r="G343" s="9">
        <f>ROUNDDOWN((('ASIG POR TRAMO'!G344*20%)+((45125*($B343/44)))),0)</f>
        <v>93809</v>
      </c>
      <c r="H343" s="9">
        <f>ROUNDDOWN((('ASIG POR TRAMO'!H344*20%)+((45125*($B343/44)))),0)</f>
        <v>101390</v>
      </c>
      <c r="I343" s="9">
        <f>ROUNDDOWN((('ASIG POR TRAMO'!I344*20%)+((45125*($B343/44)))),0)</f>
        <v>108970</v>
      </c>
      <c r="J343" s="9">
        <f>ROUNDDOWN((('ASIG POR TRAMO'!J344*20%)+((45125*($B343/44)))),0)</f>
        <v>116550</v>
      </c>
      <c r="K343" s="9">
        <f>ROUNDDOWN((('ASIG POR TRAMO'!K344*20%)+((45125*($B343/44)))),0)</f>
        <v>124130</v>
      </c>
      <c r="L343" s="9">
        <f>ROUNDDOWN((('ASIG POR TRAMO'!L344*20%)+((45125*($B343/44)))),0)</f>
        <v>131710</v>
      </c>
      <c r="M343" s="9">
        <f>ROUNDDOWN((('ASIG POR TRAMO'!M344*20%)+((45125*($B343/44)))),0)</f>
        <v>139290</v>
      </c>
      <c r="N343" s="9">
        <f>ROUNDDOWN((('ASIG POR TRAMO'!N344*20%)+((45125*($B343/44)))),0)</f>
        <v>146870</v>
      </c>
      <c r="O343" s="9">
        <f>ROUNDDOWN((('ASIG POR TRAMO'!O344*20%)+((45125*($B343/44)))),0)</f>
        <v>154450</v>
      </c>
      <c r="P343" s="9">
        <f>ROUNDDOWN((('ASIG POR TRAMO'!P344*20%)+((45125*($B343/44)))),0)</f>
        <v>162031</v>
      </c>
      <c r="Q343" s="9">
        <f>ROUNDDOWN((('ASIG POR TRAMO'!Q344*20%)+((45125*($B343/44)))),0)</f>
        <v>173675</v>
      </c>
      <c r="R343" s="9">
        <f>ROUNDDOWN((('ASIG POR TRAMO'!R344*20%)+((45125*($B343/44)))),0)</f>
        <v>177191</v>
      </c>
    </row>
    <row r="344" spans="1:18" ht="18" customHeight="1" thickBot="1" x14ac:dyDescent="0.3">
      <c r="A344" s="11" t="s">
        <v>11</v>
      </c>
      <c r="B344" s="13">
        <v>40</v>
      </c>
      <c r="C344" s="14">
        <f>'RMN-BRP'!B42</f>
        <v>541487</v>
      </c>
      <c r="D344" s="9">
        <f>ROUNDDOWN((('ASIG POR TRAMO'!D345*20%)+((45125*($B344/44)))),0)</f>
        <v>72892</v>
      </c>
      <c r="E344" s="9">
        <f>ROUNDDOWN((('ASIG POR TRAMO'!E345*20%)+((45125*($B344/44)))),0)</f>
        <v>80666</v>
      </c>
      <c r="F344" s="9">
        <f>ROUNDDOWN((('ASIG POR TRAMO'!F345*20%)+((45125*($B344/44)))),0)</f>
        <v>88441</v>
      </c>
      <c r="G344" s="9">
        <f>ROUNDDOWN((('ASIG POR TRAMO'!G345*20%)+((45125*($B344/44)))),0)</f>
        <v>96215</v>
      </c>
      <c r="H344" s="9">
        <f>ROUNDDOWN((('ASIG POR TRAMO'!H345*20%)+((45125*($B344/44)))),0)</f>
        <v>103989</v>
      </c>
      <c r="I344" s="9">
        <f>ROUNDDOWN((('ASIG POR TRAMO'!I345*20%)+((45125*($B344/44)))),0)</f>
        <v>111764</v>
      </c>
      <c r="J344" s="9">
        <f>ROUNDDOWN((('ASIG POR TRAMO'!J345*20%)+((45125*($B344/44)))),0)</f>
        <v>119538</v>
      </c>
      <c r="K344" s="9">
        <f>ROUNDDOWN((('ASIG POR TRAMO'!K345*20%)+((45125*($B344/44)))),0)</f>
        <v>127313</v>
      </c>
      <c r="L344" s="9">
        <f>ROUNDDOWN((('ASIG POR TRAMO'!L345*20%)+((45125*($B344/44)))),0)</f>
        <v>135087</v>
      </c>
      <c r="M344" s="9">
        <f>ROUNDDOWN((('ASIG POR TRAMO'!M345*20%)+((45125*($B344/44)))),0)</f>
        <v>142862</v>
      </c>
      <c r="N344" s="9">
        <f>ROUNDDOWN((('ASIG POR TRAMO'!N345*20%)+((45125*($B344/44)))),0)</f>
        <v>150636</v>
      </c>
      <c r="O344" s="9">
        <f>ROUNDDOWN((('ASIG POR TRAMO'!O345*20%)+((45125*($B344/44)))),0)</f>
        <v>158411</v>
      </c>
      <c r="P344" s="9">
        <f>ROUNDDOWN((('ASIG POR TRAMO'!P345*20%)+((45125*($B344/44)))),0)</f>
        <v>166185</v>
      </c>
      <c r="Q344" s="9">
        <f>ROUNDDOWN((('ASIG POR TRAMO'!Q345*20%)+((45125*($B344/44)))),0)</f>
        <v>178128</v>
      </c>
      <c r="R344" s="9">
        <f>ROUNDDOWN((('ASIG POR TRAMO'!R345*20%)+((45125*($B344/44)))),0)</f>
        <v>181734</v>
      </c>
    </row>
    <row r="345" spans="1:18" ht="18" customHeight="1" thickBot="1" x14ac:dyDescent="0.3">
      <c r="A345" s="11" t="s">
        <v>11</v>
      </c>
      <c r="B345" s="13">
        <v>41</v>
      </c>
      <c r="C345" s="14">
        <f>'RMN-BRP'!B43</f>
        <v>555024.17499999993</v>
      </c>
      <c r="D345" s="9">
        <f>ROUNDDOWN((('ASIG POR TRAMO'!D346*20%)+((45125*($B345/44)))),0)</f>
        <v>74714</v>
      </c>
      <c r="E345" s="9">
        <f>ROUNDDOWN((('ASIG POR TRAMO'!E346*20%)+((45125*($B345/44)))),0)</f>
        <v>82683</v>
      </c>
      <c r="F345" s="9">
        <f>ROUNDDOWN((('ASIG POR TRAMO'!F346*20%)+((45125*($B345/44)))),0)</f>
        <v>90652</v>
      </c>
      <c r="G345" s="9">
        <f>ROUNDDOWN((('ASIG POR TRAMO'!G346*20%)+((45125*($B345/44)))),0)</f>
        <v>98620</v>
      </c>
      <c r="H345" s="9">
        <f>ROUNDDOWN((('ASIG POR TRAMO'!H346*20%)+((45125*($B345/44)))),0)</f>
        <v>106589</v>
      </c>
      <c r="I345" s="9">
        <f>ROUNDDOWN((('ASIG POR TRAMO'!I346*20%)+((45125*($B345/44)))),0)</f>
        <v>114558</v>
      </c>
      <c r="J345" s="9">
        <f>ROUNDDOWN((('ASIG POR TRAMO'!J346*20%)+((45125*($B345/44)))),0)</f>
        <v>122527</v>
      </c>
      <c r="K345" s="9">
        <f>ROUNDDOWN((('ASIG POR TRAMO'!K346*20%)+((45125*($B345/44)))),0)</f>
        <v>130496</v>
      </c>
      <c r="L345" s="9">
        <f>ROUNDDOWN((('ASIG POR TRAMO'!L346*20%)+((45125*($B345/44)))),0)</f>
        <v>138465</v>
      </c>
      <c r="M345" s="9">
        <f>ROUNDDOWN((('ASIG POR TRAMO'!M346*20%)+((45125*($B345/44)))),0)</f>
        <v>146433</v>
      </c>
      <c r="N345" s="9">
        <f>ROUNDDOWN((('ASIG POR TRAMO'!N346*20%)+((45125*($B345/44)))),0)</f>
        <v>154402</v>
      </c>
      <c r="O345" s="9">
        <f>ROUNDDOWN((('ASIG POR TRAMO'!O346*20%)+((45125*($B345/44)))),0)</f>
        <v>162371</v>
      </c>
      <c r="P345" s="9">
        <f>ROUNDDOWN((('ASIG POR TRAMO'!P346*20%)+((45125*($B345/44)))),0)</f>
        <v>170340</v>
      </c>
      <c r="Q345" s="9">
        <f>ROUNDDOWN((('ASIG POR TRAMO'!Q346*20%)+((45125*($B345/44)))),0)</f>
        <v>182581</v>
      </c>
      <c r="R345" s="9">
        <f>ROUNDDOWN((('ASIG POR TRAMO'!R346*20%)+((45125*($B345/44)))),0)</f>
        <v>186278</v>
      </c>
    </row>
    <row r="346" spans="1:18" ht="18" customHeight="1" thickBot="1" x14ac:dyDescent="0.3">
      <c r="A346" s="11" t="s">
        <v>11</v>
      </c>
      <c r="B346" s="13">
        <v>42</v>
      </c>
      <c r="C346" s="14">
        <f>'RMN-BRP'!B44</f>
        <v>568561.35</v>
      </c>
      <c r="D346" s="9">
        <f>ROUNDDOWN((('ASIG POR TRAMO'!D347*20%)+((45125*($B346/44)))),0)</f>
        <v>76536</v>
      </c>
      <c r="E346" s="9">
        <f>ROUNDDOWN((('ASIG POR TRAMO'!E347*20%)+((45125*($B346/44)))),0)</f>
        <v>84699</v>
      </c>
      <c r="F346" s="9">
        <f>ROUNDDOWN((('ASIG POR TRAMO'!F347*20%)+((45125*($B346/44)))),0)</f>
        <v>92863</v>
      </c>
      <c r="G346" s="9">
        <f>ROUNDDOWN((('ASIG POR TRAMO'!G347*20%)+((45125*($B346/44)))),0)</f>
        <v>101026</v>
      </c>
      <c r="H346" s="9">
        <f>ROUNDDOWN((('ASIG POR TRAMO'!H347*20%)+((45125*($B346/44)))),0)</f>
        <v>109189</v>
      </c>
      <c r="I346" s="9">
        <f>ROUNDDOWN((('ASIG POR TRAMO'!I347*20%)+((45125*($B346/44)))),0)</f>
        <v>117352</v>
      </c>
      <c r="J346" s="9">
        <f>ROUNDDOWN((('ASIG POR TRAMO'!J347*20%)+((45125*($B346/44)))),0)</f>
        <v>125515</v>
      </c>
      <c r="K346" s="9">
        <f>ROUNDDOWN((('ASIG POR TRAMO'!K347*20%)+((45125*($B346/44)))),0)</f>
        <v>133679</v>
      </c>
      <c r="L346" s="9">
        <f>ROUNDDOWN((('ASIG POR TRAMO'!L347*20%)+((45125*($B346/44)))),0)</f>
        <v>141842</v>
      </c>
      <c r="M346" s="9">
        <f>ROUNDDOWN((('ASIG POR TRAMO'!M347*20%)+((45125*($B346/44)))),0)</f>
        <v>150005</v>
      </c>
      <c r="N346" s="9">
        <f>ROUNDDOWN((('ASIG POR TRAMO'!N347*20%)+((45125*($B346/44)))),0)</f>
        <v>158168</v>
      </c>
      <c r="O346" s="9">
        <f>ROUNDDOWN((('ASIG POR TRAMO'!O347*20%)+((45125*($B346/44)))),0)</f>
        <v>166331</v>
      </c>
      <c r="P346" s="9">
        <f>ROUNDDOWN((('ASIG POR TRAMO'!P347*20%)+((45125*($B346/44)))),0)</f>
        <v>174495</v>
      </c>
      <c r="Q346" s="9">
        <f>ROUNDDOWN((('ASIG POR TRAMO'!Q347*20%)+((45125*($B346/44)))),0)</f>
        <v>187034</v>
      </c>
      <c r="R346" s="9">
        <f>ROUNDDOWN((('ASIG POR TRAMO'!R347*20%)+((45125*($B346/44)))),0)</f>
        <v>190821</v>
      </c>
    </row>
    <row r="347" spans="1:18" ht="18" customHeight="1" thickBot="1" x14ac:dyDescent="0.3">
      <c r="A347" s="11" t="s">
        <v>11</v>
      </c>
      <c r="B347" s="13">
        <v>43</v>
      </c>
      <c r="C347" s="14">
        <f>'RMN-BRP'!B45</f>
        <v>582098.52500000002</v>
      </c>
      <c r="D347" s="9">
        <f>ROUNDDOWN((('ASIG POR TRAMO'!D348*20%)+((45125*($B347/44)))),0)</f>
        <v>78358</v>
      </c>
      <c r="E347" s="9">
        <f>ROUNDDOWN((('ASIG POR TRAMO'!E348*20%)+((45125*($B347/44)))),0)</f>
        <v>86716</v>
      </c>
      <c r="F347" s="9">
        <f>ROUNDDOWN((('ASIG POR TRAMO'!F348*20%)+((45125*($B347/44)))),0)</f>
        <v>95074</v>
      </c>
      <c r="G347" s="9">
        <f>ROUNDDOWN((('ASIG POR TRAMO'!G348*20%)+((45125*($B347/44)))),0)</f>
        <v>103431</v>
      </c>
      <c r="H347" s="9">
        <f>ROUNDDOWN((('ASIG POR TRAMO'!H348*20%)+((45125*($B347/44)))),0)</f>
        <v>111789</v>
      </c>
      <c r="I347" s="9">
        <f>ROUNDDOWN((('ASIG POR TRAMO'!I348*20%)+((45125*($B347/44)))),0)</f>
        <v>120146</v>
      </c>
      <c r="J347" s="9">
        <f>ROUNDDOWN((('ASIG POR TRAMO'!J348*20%)+((45125*($B347/44)))),0)</f>
        <v>128504</v>
      </c>
      <c r="K347" s="9">
        <f>ROUNDDOWN((('ASIG POR TRAMO'!K348*20%)+((45125*($B347/44)))),0)</f>
        <v>136862</v>
      </c>
      <c r="L347" s="9">
        <f>ROUNDDOWN((('ASIG POR TRAMO'!L348*20%)+((45125*($B347/44)))),0)</f>
        <v>145219</v>
      </c>
      <c r="M347" s="9">
        <f>ROUNDDOWN((('ASIG POR TRAMO'!M348*20%)+((45125*($B347/44)))),0)</f>
        <v>153577</v>
      </c>
      <c r="N347" s="9">
        <f>ROUNDDOWN((('ASIG POR TRAMO'!N348*20%)+((45125*($B347/44)))),0)</f>
        <v>161934</v>
      </c>
      <c r="O347" s="9">
        <f>ROUNDDOWN((('ASIG POR TRAMO'!O348*20%)+((45125*($B347/44)))),0)</f>
        <v>170292</v>
      </c>
      <c r="P347" s="9">
        <f>ROUNDDOWN((('ASIG POR TRAMO'!P348*20%)+((45125*($B347/44)))),0)</f>
        <v>178649</v>
      </c>
      <c r="Q347" s="9">
        <f>ROUNDDOWN((('ASIG POR TRAMO'!Q348*20%)+((45125*($B347/44)))),0)</f>
        <v>191488</v>
      </c>
      <c r="R347" s="9">
        <f>ROUNDDOWN((('ASIG POR TRAMO'!R348*20%)+((45125*($B347/44)))),0)</f>
        <v>195364</v>
      </c>
    </row>
    <row r="348" spans="1:18" ht="18" customHeight="1" thickBot="1" x14ac:dyDescent="0.3">
      <c r="A348" s="11" t="s">
        <v>11</v>
      </c>
      <c r="B348" s="15">
        <v>44</v>
      </c>
      <c r="C348" s="16">
        <f>'RMN-BRP'!B46</f>
        <v>595635.69999999995</v>
      </c>
      <c r="D348" s="9">
        <f>ROUNDDOWN((('ASIG POR TRAMO'!D349*20%)+((45125*($B348/44)))),0)</f>
        <v>80181</v>
      </c>
      <c r="E348" s="9">
        <f>ROUNDDOWN((('ASIG POR TRAMO'!E349*20%)+((45125*($B348/44)))),0)</f>
        <v>88733</v>
      </c>
      <c r="F348" s="9">
        <f>ROUNDDOWN((('ASIG POR TRAMO'!F349*20%)+((45125*($B348/44)))),0)</f>
        <v>97285</v>
      </c>
      <c r="G348" s="9">
        <f>ROUNDDOWN((('ASIG POR TRAMO'!G349*20%)+((45125*($B348/44)))),0)</f>
        <v>105837</v>
      </c>
      <c r="H348" s="9">
        <f>ROUNDDOWN((('ASIG POR TRAMO'!H349*20%)+((45125*($B348/44)))),0)</f>
        <v>114389</v>
      </c>
      <c r="I348" s="9">
        <f>ROUNDDOWN((('ASIG POR TRAMO'!I349*20%)+((45125*($B348/44)))),0)</f>
        <v>122940</v>
      </c>
      <c r="J348" s="9">
        <f>ROUNDDOWN((('ASIG POR TRAMO'!J349*20%)+((45125*($B348/44)))),0)</f>
        <v>131492</v>
      </c>
      <c r="K348" s="9">
        <f>ROUNDDOWN((('ASIG POR TRAMO'!K349*20%)+((45125*($B348/44)))),0)</f>
        <v>140044</v>
      </c>
      <c r="L348" s="9">
        <f>ROUNDDOWN((('ASIG POR TRAMO'!L349*20%)+((45125*($B348/44)))),0)</f>
        <v>148596</v>
      </c>
      <c r="M348" s="9">
        <f>ROUNDDOWN((('ASIG POR TRAMO'!M349*20%)+((45125*($B348/44)))),0)</f>
        <v>157148</v>
      </c>
      <c r="N348" s="9">
        <f>ROUNDDOWN((('ASIG POR TRAMO'!N349*20%)+((45125*($B348/44)))),0)</f>
        <v>165700</v>
      </c>
      <c r="O348" s="9">
        <f>ROUNDDOWN((('ASIG POR TRAMO'!O349*20%)+((45125*($B348/44)))),0)</f>
        <v>174252</v>
      </c>
      <c r="P348" s="9">
        <f>ROUNDDOWN((('ASIG POR TRAMO'!P349*20%)+((45125*($B348/44)))),0)</f>
        <v>182804</v>
      </c>
      <c r="Q348" s="9">
        <f>ROUNDDOWN((('ASIG POR TRAMO'!Q349*20%)+((45125*($B348/44)))),0)</f>
        <v>195941</v>
      </c>
      <c r="R348" s="9">
        <f>ROUNDDOWN((('ASIG POR TRAMO'!R349*20%)+((45125*($B348/44)))),0)</f>
        <v>199908</v>
      </c>
    </row>
    <row r="349" spans="1:18" ht="18" customHeight="1" thickBot="1" x14ac:dyDescent="0.3">
      <c r="A349" s="29"/>
      <c r="B349" s="29"/>
      <c r="C349" s="30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</row>
    <row r="350" spans="1:18" ht="16.5" thickBot="1" x14ac:dyDescent="0.3">
      <c r="A350" s="1"/>
      <c r="B350" s="5"/>
      <c r="C350" s="5"/>
      <c r="D350" s="146" t="s">
        <v>78</v>
      </c>
      <c r="E350" s="147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</row>
    <row r="351" spans="1:18" ht="15.75" thickBot="1" x14ac:dyDescent="0.3">
      <c r="A351" s="1"/>
      <c r="B351" s="5"/>
      <c r="C351" s="5"/>
      <c r="D351" s="141" t="s">
        <v>5</v>
      </c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3"/>
    </row>
    <row r="352" spans="1:18" ht="15.75" thickBot="1" x14ac:dyDescent="0.3">
      <c r="A352" s="26" t="s">
        <v>6</v>
      </c>
      <c r="B352" s="144" t="s">
        <v>0</v>
      </c>
      <c r="C352" s="145"/>
      <c r="D352" s="17">
        <v>1</v>
      </c>
      <c r="E352" s="18">
        <v>2</v>
      </c>
      <c r="F352" s="19">
        <v>3</v>
      </c>
      <c r="G352" s="19">
        <v>4</v>
      </c>
      <c r="H352" s="19">
        <v>5</v>
      </c>
      <c r="I352" s="19">
        <v>6</v>
      </c>
      <c r="J352" s="19">
        <v>7</v>
      </c>
      <c r="K352" s="19">
        <v>8</v>
      </c>
      <c r="L352" s="19">
        <v>9</v>
      </c>
      <c r="M352" s="19">
        <v>10</v>
      </c>
      <c r="N352" s="19">
        <v>11</v>
      </c>
      <c r="O352" s="19">
        <v>12</v>
      </c>
      <c r="P352" s="19">
        <v>13</v>
      </c>
      <c r="Q352" s="19">
        <v>14</v>
      </c>
      <c r="R352" s="20">
        <v>15</v>
      </c>
    </row>
    <row r="353" spans="1:18" ht="17.45" customHeight="1" thickBot="1" x14ac:dyDescent="0.3">
      <c r="A353" s="11" t="s">
        <v>11</v>
      </c>
      <c r="B353" s="11">
        <v>1</v>
      </c>
      <c r="C353" s="12">
        <f>'RMN-BRP'!E3</f>
        <v>14243.4</v>
      </c>
      <c r="D353" s="9">
        <f>ROUNDDOWN((('ASIG POR TRAMO'!D356*20%)+((45125*($B353/44)))),0)</f>
        <v>1826</v>
      </c>
      <c r="E353" s="9">
        <f>ROUNDDOWN((('ASIG POR TRAMO'!E356*20%)+((45125*($B353/44)))),0)</f>
        <v>2025</v>
      </c>
      <c r="F353" s="9">
        <f>ROUNDDOWN((('ASIG POR TRAMO'!F356*20%)+((45125*($B353/44)))),0)</f>
        <v>2225</v>
      </c>
      <c r="G353" s="9">
        <f>ROUNDDOWN((('ASIG POR TRAMO'!G356*20%)+((45125*($B353/44)))),0)</f>
        <v>2424</v>
      </c>
      <c r="H353" s="9">
        <f>ROUNDDOWN((('ASIG POR TRAMO'!H356*20%)+((45125*($B353/44)))),0)</f>
        <v>2623</v>
      </c>
      <c r="I353" s="9">
        <f>ROUNDDOWN((('ASIG POR TRAMO'!I356*20%)+((45125*($B353/44)))),0)</f>
        <v>2822</v>
      </c>
      <c r="J353" s="9">
        <f>ROUNDDOWN((('ASIG POR TRAMO'!J356*20%)+((45125*($B353/44)))),0)</f>
        <v>3021</v>
      </c>
      <c r="K353" s="9">
        <f>ROUNDDOWN((('ASIG POR TRAMO'!K356*20%)+((45125*($B353/44)))),0)</f>
        <v>3220</v>
      </c>
      <c r="L353" s="9">
        <f>ROUNDDOWN((('ASIG POR TRAMO'!L356*20%)+((45125*($B353/44)))),0)</f>
        <v>3419</v>
      </c>
      <c r="M353" s="9">
        <f>ROUNDDOWN((('ASIG POR TRAMO'!M356*20%)+((45125*($B353/44)))),0)</f>
        <v>3618</v>
      </c>
      <c r="N353" s="9">
        <f>ROUNDDOWN((('ASIG POR TRAMO'!N356*20%)+((45125*($B353/44)))),0)</f>
        <v>3817</v>
      </c>
      <c r="O353" s="9">
        <f>ROUNDDOWN((('ASIG POR TRAMO'!O356*20%)+((45125*($B353/44)))),0)</f>
        <v>4016</v>
      </c>
      <c r="P353" s="9">
        <f>ROUNDDOWN((('ASIG POR TRAMO'!P356*20%)+((45125*($B353/44)))),0)</f>
        <v>4215</v>
      </c>
      <c r="Q353" s="9">
        <f>ROUNDDOWN((('ASIG POR TRAMO'!Q356*20%)+((45125*($B353/44)))),0)</f>
        <v>4414</v>
      </c>
      <c r="R353" s="9">
        <f>ROUNDDOWN((('ASIG POR TRAMO'!R356*20%)+((45125*($B353/44)))),0)</f>
        <v>4613</v>
      </c>
    </row>
    <row r="354" spans="1:18" ht="17.45" customHeight="1" thickBot="1" x14ac:dyDescent="0.3">
      <c r="A354" s="11" t="s">
        <v>11</v>
      </c>
      <c r="B354" s="13">
        <v>2</v>
      </c>
      <c r="C354" s="14">
        <f>'RMN-BRP'!E4</f>
        <v>28486.799999999999</v>
      </c>
      <c r="D354" s="9">
        <f>ROUNDDOWN((('ASIG POR TRAMO'!D357*20%)+((45125*($B354/44)))),0)</f>
        <v>3653</v>
      </c>
      <c r="E354" s="9">
        <f>ROUNDDOWN((('ASIG POR TRAMO'!E357*20%)+((45125*($B354/44)))),0)</f>
        <v>4052</v>
      </c>
      <c r="F354" s="9">
        <f>ROUNDDOWN((('ASIG POR TRAMO'!F357*20%)+((45125*($B354/44)))),0)</f>
        <v>4450</v>
      </c>
      <c r="G354" s="9">
        <f>ROUNDDOWN((('ASIG POR TRAMO'!G357*20%)+((45125*($B354/44)))),0)</f>
        <v>4848</v>
      </c>
      <c r="H354" s="9">
        <f>ROUNDDOWN((('ASIG POR TRAMO'!H357*20%)+((45125*($B354/44)))),0)</f>
        <v>5246</v>
      </c>
      <c r="I354" s="9">
        <f>ROUNDDOWN((('ASIG POR TRAMO'!I357*20%)+((45125*($B354/44)))),0)</f>
        <v>5644</v>
      </c>
      <c r="J354" s="9">
        <f>ROUNDDOWN((('ASIG POR TRAMO'!J357*20%)+((45125*($B354/44)))),0)</f>
        <v>6042</v>
      </c>
      <c r="K354" s="9">
        <f>ROUNDDOWN((('ASIG POR TRAMO'!K357*20%)+((45125*($B354/44)))),0)</f>
        <v>6440</v>
      </c>
      <c r="L354" s="9">
        <f>ROUNDDOWN((('ASIG POR TRAMO'!L357*20%)+((45125*($B354/44)))),0)</f>
        <v>6838</v>
      </c>
      <c r="M354" s="9">
        <f>ROUNDDOWN((('ASIG POR TRAMO'!M357*20%)+((45125*($B354/44)))),0)</f>
        <v>7237</v>
      </c>
      <c r="N354" s="9">
        <f>ROUNDDOWN((('ASIG POR TRAMO'!N357*20%)+((45125*($B354/44)))),0)</f>
        <v>7635</v>
      </c>
      <c r="O354" s="9">
        <f>ROUNDDOWN((('ASIG POR TRAMO'!O357*20%)+((45125*($B354/44)))),0)</f>
        <v>8033</v>
      </c>
      <c r="P354" s="9">
        <f>ROUNDDOWN((('ASIG POR TRAMO'!P357*20%)+((45125*($B354/44)))),0)</f>
        <v>8431</v>
      </c>
      <c r="Q354" s="9">
        <f>ROUNDDOWN((('ASIG POR TRAMO'!Q357*20%)+((45125*($B354/44)))),0)</f>
        <v>8829</v>
      </c>
      <c r="R354" s="9">
        <f>ROUNDDOWN((('ASIG POR TRAMO'!R357*20%)+((45125*($B354/44)))),0)</f>
        <v>9227</v>
      </c>
    </row>
    <row r="355" spans="1:18" ht="17.45" customHeight="1" thickBot="1" x14ac:dyDescent="0.3">
      <c r="A355" s="11" t="s">
        <v>11</v>
      </c>
      <c r="B355" s="13">
        <v>3</v>
      </c>
      <c r="C355" s="14">
        <f>'RMN-BRP'!E5</f>
        <v>42730.2</v>
      </c>
      <c r="D355" s="9">
        <f>ROUNDDOWN((('ASIG POR TRAMO'!D358*20%)+((45125*($B355/44)))),0)</f>
        <v>5481</v>
      </c>
      <c r="E355" s="9">
        <f>ROUNDDOWN((('ASIG POR TRAMO'!E358*20%)+((45125*($B355/44)))),0)</f>
        <v>6078</v>
      </c>
      <c r="F355" s="9">
        <f>ROUNDDOWN((('ASIG POR TRAMO'!F358*20%)+((45125*($B355/44)))),0)</f>
        <v>6675</v>
      </c>
      <c r="G355" s="9">
        <f>ROUNDDOWN((('ASIG POR TRAMO'!G358*20%)+((45125*($B355/44)))),0)</f>
        <v>7272</v>
      </c>
      <c r="H355" s="9">
        <f>ROUNDDOWN((('ASIG POR TRAMO'!H358*20%)+((45125*($B355/44)))),0)</f>
        <v>7869</v>
      </c>
      <c r="I355" s="9">
        <f>ROUNDDOWN((('ASIG POR TRAMO'!I358*20%)+((45125*($B355/44)))),0)</f>
        <v>8466</v>
      </c>
      <c r="J355" s="9">
        <f>ROUNDDOWN((('ASIG POR TRAMO'!J358*20%)+((45125*($B355/44)))),0)</f>
        <v>9064</v>
      </c>
      <c r="K355" s="9">
        <f>ROUNDDOWN((('ASIG POR TRAMO'!K358*20%)+((45125*($B355/44)))),0)</f>
        <v>9661</v>
      </c>
      <c r="L355" s="9">
        <f>ROUNDDOWN((('ASIG POR TRAMO'!L358*20%)+((45125*($B355/44)))),0)</f>
        <v>10258</v>
      </c>
      <c r="M355" s="9">
        <f>ROUNDDOWN((('ASIG POR TRAMO'!M358*20%)+((45125*($B355/44)))),0)</f>
        <v>10855</v>
      </c>
      <c r="N355" s="9">
        <f>ROUNDDOWN((('ASIG POR TRAMO'!N358*20%)+((45125*($B355/44)))),0)</f>
        <v>11453</v>
      </c>
      <c r="O355" s="9">
        <f>ROUNDDOWN((('ASIG POR TRAMO'!O358*20%)+((45125*($B355/44)))),0)</f>
        <v>12050</v>
      </c>
      <c r="P355" s="9">
        <f>ROUNDDOWN((('ASIG POR TRAMO'!P358*20%)+((45125*($B355/44)))),0)</f>
        <v>12647</v>
      </c>
      <c r="Q355" s="9">
        <f>ROUNDDOWN((('ASIG POR TRAMO'!Q358*20%)+((45125*($B355/44)))),0)</f>
        <v>13244</v>
      </c>
      <c r="R355" s="9">
        <f>ROUNDDOWN((('ASIG POR TRAMO'!R358*20%)+((45125*($B355/44)))),0)</f>
        <v>13841</v>
      </c>
    </row>
    <row r="356" spans="1:18" ht="17.45" customHeight="1" thickBot="1" x14ac:dyDescent="0.3">
      <c r="A356" s="11" t="s">
        <v>11</v>
      </c>
      <c r="B356" s="13">
        <v>4</v>
      </c>
      <c r="C356" s="14">
        <f>'RMN-BRP'!E6</f>
        <v>56973.599999999999</v>
      </c>
      <c r="D356" s="9">
        <f>ROUNDDOWN((('ASIG POR TRAMO'!D359*20%)+((45125*($B356/44)))),0)</f>
        <v>7308</v>
      </c>
      <c r="E356" s="9">
        <f>ROUNDDOWN((('ASIG POR TRAMO'!E359*20%)+((45125*($B356/44)))),0)</f>
        <v>8104</v>
      </c>
      <c r="F356" s="9">
        <f>ROUNDDOWN((('ASIG POR TRAMO'!F359*20%)+((45125*($B356/44)))),0)</f>
        <v>8900</v>
      </c>
      <c r="G356" s="9">
        <f>ROUNDDOWN((('ASIG POR TRAMO'!G359*20%)+((45125*($B356/44)))),0)</f>
        <v>9696</v>
      </c>
      <c r="H356" s="9">
        <f>ROUNDDOWN((('ASIG POR TRAMO'!H359*20%)+((45125*($B356/44)))),0)</f>
        <v>10493</v>
      </c>
      <c r="I356" s="9">
        <f>ROUNDDOWN((('ASIG POR TRAMO'!I359*20%)+((45125*($B356/44)))),0)</f>
        <v>11289</v>
      </c>
      <c r="J356" s="9">
        <f>ROUNDDOWN((('ASIG POR TRAMO'!J359*20%)+((45125*($B356/44)))),0)</f>
        <v>12085</v>
      </c>
      <c r="K356" s="9">
        <f>ROUNDDOWN((('ASIG POR TRAMO'!K359*20%)+((45125*($B356/44)))),0)</f>
        <v>12882</v>
      </c>
      <c r="L356" s="9">
        <f>ROUNDDOWN((('ASIG POR TRAMO'!L359*20%)+((45125*($B356/44)))),0)</f>
        <v>13678</v>
      </c>
      <c r="M356" s="9">
        <f>ROUNDDOWN((('ASIG POR TRAMO'!M359*20%)+((45125*($B356/44)))),0)</f>
        <v>14474</v>
      </c>
      <c r="N356" s="9">
        <f>ROUNDDOWN((('ASIG POR TRAMO'!N359*20%)+((45125*($B356/44)))),0)</f>
        <v>15270</v>
      </c>
      <c r="O356" s="9">
        <f>ROUNDDOWN((('ASIG POR TRAMO'!O359*20%)+((45125*($B356/44)))),0)</f>
        <v>16067</v>
      </c>
      <c r="P356" s="9">
        <f>ROUNDDOWN((('ASIG POR TRAMO'!P359*20%)+((45125*($B356/44)))),0)</f>
        <v>16863</v>
      </c>
      <c r="Q356" s="9">
        <f>ROUNDDOWN((('ASIG POR TRAMO'!Q359*20%)+((45125*($B356/44)))),0)</f>
        <v>17659</v>
      </c>
      <c r="R356" s="9">
        <f>ROUNDDOWN((('ASIG POR TRAMO'!R359*20%)+((45125*($B356/44)))),0)</f>
        <v>18455</v>
      </c>
    </row>
    <row r="357" spans="1:18" ht="17.45" customHeight="1" thickBot="1" x14ac:dyDescent="0.3">
      <c r="A357" s="11" t="s">
        <v>11</v>
      </c>
      <c r="B357" s="13">
        <v>5</v>
      </c>
      <c r="C357" s="14">
        <f>'RMN-BRP'!E7</f>
        <v>71217</v>
      </c>
      <c r="D357" s="9">
        <f>ROUNDDOWN((('ASIG POR TRAMO'!D360*20%)+((45125*($B357/44)))),0)</f>
        <v>9135</v>
      </c>
      <c r="E357" s="9">
        <f>ROUNDDOWN((('ASIG POR TRAMO'!E360*20%)+((45125*($B357/44)))),0)</f>
        <v>10130</v>
      </c>
      <c r="F357" s="9">
        <f>ROUNDDOWN((('ASIG POR TRAMO'!F360*20%)+((45125*($B357/44)))),0)</f>
        <v>11125</v>
      </c>
      <c r="G357" s="9">
        <f>ROUNDDOWN((('ASIG POR TRAMO'!G360*20%)+((45125*($B357/44)))),0)</f>
        <v>12121</v>
      </c>
      <c r="H357" s="9">
        <f>ROUNDDOWN((('ASIG POR TRAMO'!H360*20%)+((45125*($B357/44)))),0)</f>
        <v>13116</v>
      </c>
      <c r="I357" s="9">
        <f>ROUNDDOWN((('ASIG POR TRAMO'!I360*20%)+((45125*($B357/44)))),0)</f>
        <v>14111</v>
      </c>
      <c r="J357" s="9">
        <f>ROUNDDOWN((('ASIG POR TRAMO'!J360*20%)+((45125*($B357/44)))),0)</f>
        <v>15107</v>
      </c>
      <c r="K357" s="9">
        <f>ROUNDDOWN((('ASIG POR TRAMO'!K360*20%)+((45125*($B357/44)))),0)</f>
        <v>16102</v>
      </c>
      <c r="L357" s="9">
        <f>ROUNDDOWN((('ASIG POR TRAMO'!L360*20%)+((45125*($B357/44)))),0)</f>
        <v>17097</v>
      </c>
      <c r="M357" s="9">
        <f>ROUNDDOWN((('ASIG POR TRAMO'!M360*20%)+((45125*($B357/44)))),0)</f>
        <v>18093</v>
      </c>
      <c r="N357" s="9">
        <f>ROUNDDOWN((('ASIG POR TRAMO'!N360*20%)+((45125*($B357/44)))),0)</f>
        <v>19088</v>
      </c>
      <c r="O357" s="9">
        <f>ROUNDDOWN((('ASIG POR TRAMO'!O360*20%)+((45125*($B357/44)))),0)</f>
        <v>20083</v>
      </c>
      <c r="P357" s="9">
        <f>ROUNDDOWN((('ASIG POR TRAMO'!P360*20%)+((45125*($B357/44)))),0)</f>
        <v>21079</v>
      </c>
      <c r="Q357" s="9">
        <f>ROUNDDOWN((('ASIG POR TRAMO'!Q360*20%)+((45125*($B357/44)))),0)</f>
        <v>22074</v>
      </c>
      <c r="R357" s="9">
        <f>ROUNDDOWN((('ASIG POR TRAMO'!R360*20%)+((45125*($B357/44)))),0)</f>
        <v>23069</v>
      </c>
    </row>
    <row r="358" spans="1:18" ht="17.45" customHeight="1" thickBot="1" x14ac:dyDescent="0.3">
      <c r="A358" s="11" t="s">
        <v>11</v>
      </c>
      <c r="B358" s="13">
        <v>6</v>
      </c>
      <c r="C358" s="14">
        <f>'RMN-BRP'!E8</f>
        <v>85460.4</v>
      </c>
      <c r="D358" s="9">
        <f>ROUNDDOWN((('ASIG POR TRAMO'!D361*20%)+((45125*($B358/44)))),0)</f>
        <v>10962</v>
      </c>
      <c r="E358" s="9">
        <f>ROUNDDOWN((('ASIG POR TRAMO'!E361*20%)+((45125*($B358/44)))),0)</f>
        <v>12156</v>
      </c>
      <c r="F358" s="9">
        <f>ROUNDDOWN((('ASIG POR TRAMO'!F361*20%)+((45125*($B358/44)))),0)</f>
        <v>13351</v>
      </c>
      <c r="G358" s="9">
        <f>ROUNDDOWN((('ASIG POR TRAMO'!G361*20%)+((45125*($B358/44)))),0)</f>
        <v>14545</v>
      </c>
      <c r="H358" s="9">
        <f>ROUNDDOWN((('ASIG POR TRAMO'!H361*20%)+((45125*($B358/44)))),0)</f>
        <v>15739</v>
      </c>
      <c r="I358" s="9">
        <f>ROUNDDOWN((('ASIG POR TRAMO'!I361*20%)+((45125*($B358/44)))),0)</f>
        <v>16934</v>
      </c>
      <c r="J358" s="9">
        <f>ROUNDDOWN((('ASIG POR TRAMO'!J361*20%)+((45125*($B358/44)))),0)</f>
        <v>18128</v>
      </c>
      <c r="K358" s="9">
        <f>ROUNDDOWN((('ASIG POR TRAMO'!K361*20%)+((45125*($B358/44)))),0)</f>
        <v>19323</v>
      </c>
      <c r="L358" s="9">
        <f>ROUNDDOWN((('ASIG POR TRAMO'!L361*20%)+((45125*($B358/44)))),0)</f>
        <v>20517</v>
      </c>
      <c r="M358" s="9">
        <f>ROUNDDOWN((('ASIG POR TRAMO'!M361*20%)+((45125*($B358/44)))),0)</f>
        <v>21711</v>
      </c>
      <c r="N358" s="9">
        <f>ROUNDDOWN((('ASIG POR TRAMO'!N361*20%)+((45125*($B358/44)))),0)</f>
        <v>22906</v>
      </c>
      <c r="O358" s="9">
        <f>ROUNDDOWN((('ASIG POR TRAMO'!O361*20%)+((45125*($B358/44)))),0)</f>
        <v>24100</v>
      </c>
      <c r="P358" s="9">
        <f>ROUNDDOWN((('ASIG POR TRAMO'!P361*20%)+((45125*($B358/44)))),0)</f>
        <v>25295</v>
      </c>
      <c r="Q358" s="9">
        <f>ROUNDDOWN((('ASIG POR TRAMO'!Q361*20%)+((45125*($B358/44)))),0)</f>
        <v>26489</v>
      </c>
      <c r="R358" s="9">
        <f>ROUNDDOWN((('ASIG POR TRAMO'!R361*20%)+((45125*($B358/44)))),0)</f>
        <v>27683</v>
      </c>
    </row>
    <row r="359" spans="1:18" ht="17.45" customHeight="1" thickBot="1" x14ac:dyDescent="0.3">
      <c r="A359" s="11" t="s">
        <v>11</v>
      </c>
      <c r="B359" s="13">
        <v>7</v>
      </c>
      <c r="C359" s="14">
        <f>'RMN-BRP'!E9</f>
        <v>99703.8</v>
      </c>
      <c r="D359" s="9">
        <f>ROUNDDOWN((('ASIG POR TRAMO'!D362*20%)+((45125*($B359/44)))),0)</f>
        <v>12789</v>
      </c>
      <c r="E359" s="9">
        <f>ROUNDDOWN((('ASIG POR TRAMO'!E362*20%)+((45125*($B359/44)))),0)</f>
        <v>14182</v>
      </c>
      <c r="F359" s="9">
        <f>ROUNDDOWN((('ASIG POR TRAMO'!F362*20%)+((45125*($B359/44)))),0)</f>
        <v>15576</v>
      </c>
      <c r="G359" s="9">
        <f>ROUNDDOWN((('ASIG POR TRAMO'!G362*20%)+((45125*($B359/44)))),0)</f>
        <v>16969</v>
      </c>
      <c r="H359" s="9">
        <f>ROUNDDOWN((('ASIG POR TRAMO'!H362*20%)+((45125*($B359/44)))),0)</f>
        <v>18363</v>
      </c>
      <c r="I359" s="9">
        <f>ROUNDDOWN((('ASIG POR TRAMO'!I362*20%)+((45125*($B359/44)))),0)</f>
        <v>19756</v>
      </c>
      <c r="J359" s="9">
        <f>ROUNDDOWN((('ASIG POR TRAMO'!J362*20%)+((45125*($B359/44)))),0)</f>
        <v>21149</v>
      </c>
      <c r="K359" s="9">
        <f>ROUNDDOWN((('ASIG POR TRAMO'!K362*20%)+((45125*($B359/44)))),0)</f>
        <v>22543</v>
      </c>
      <c r="L359" s="9">
        <f>ROUNDDOWN((('ASIG POR TRAMO'!L362*20%)+((45125*($B359/44)))),0)</f>
        <v>23937</v>
      </c>
      <c r="M359" s="9">
        <f>ROUNDDOWN((('ASIG POR TRAMO'!M362*20%)+((45125*($B359/44)))),0)</f>
        <v>25330</v>
      </c>
      <c r="N359" s="9">
        <f>ROUNDDOWN((('ASIG POR TRAMO'!N362*20%)+((45125*($B359/44)))),0)</f>
        <v>26723</v>
      </c>
      <c r="O359" s="9">
        <f>ROUNDDOWN((('ASIG POR TRAMO'!O362*20%)+((45125*($B359/44)))),0)</f>
        <v>28117</v>
      </c>
      <c r="P359" s="9">
        <f>ROUNDDOWN((('ASIG POR TRAMO'!P362*20%)+((45125*($B359/44)))),0)</f>
        <v>29510</v>
      </c>
      <c r="Q359" s="9">
        <f>ROUNDDOWN((('ASIG POR TRAMO'!Q362*20%)+((45125*($B359/44)))),0)</f>
        <v>30904</v>
      </c>
      <c r="R359" s="9">
        <f>ROUNDDOWN((('ASIG POR TRAMO'!R362*20%)+((45125*($B359/44)))),0)</f>
        <v>32297</v>
      </c>
    </row>
    <row r="360" spans="1:18" ht="17.45" customHeight="1" thickBot="1" x14ac:dyDescent="0.3">
      <c r="A360" s="11" t="s">
        <v>11</v>
      </c>
      <c r="B360" s="13">
        <v>8</v>
      </c>
      <c r="C360" s="14">
        <f>'RMN-BRP'!E10</f>
        <v>113947.2</v>
      </c>
      <c r="D360" s="9">
        <f>ROUNDDOWN((('ASIG POR TRAMO'!D363*20%)+((45125*($B360/44)))),0)</f>
        <v>14616</v>
      </c>
      <c r="E360" s="9">
        <f>ROUNDDOWN((('ASIG POR TRAMO'!E363*20%)+((45125*($B360/44)))),0)</f>
        <v>16208</v>
      </c>
      <c r="F360" s="9">
        <f>ROUNDDOWN((('ASIG POR TRAMO'!F363*20%)+((45125*($B360/44)))),0)</f>
        <v>17801</v>
      </c>
      <c r="G360" s="9">
        <f>ROUNDDOWN((('ASIG POR TRAMO'!G363*20%)+((45125*($B360/44)))),0)</f>
        <v>19393</v>
      </c>
      <c r="H360" s="9">
        <f>ROUNDDOWN((('ASIG POR TRAMO'!H363*20%)+((45125*($B360/44)))),0)</f>
        <v>20986</v>
      </c>
      <c r="I360" s="9">
        <f>ROUNDDOWN((('ASIG POR TRAMO'!I363*20%)+((45125*($B360/44)))),0)</f>
        <v>22578</v>
      </c>
      <c r="J360" s="9">
        <f>ROUNDDOWN((('ASIG POR TRAMO'!J363*20%)+((45125*($B360/44)))),0)</f>
        <v>24171</v>
      </c>
      <c r="K360" s="9">
        <f>ROUNDDOWN((('ASIG POR TRAMO'!K363*20%)+((45125*($B360/44)))),0)</f>
        <v>25764</v>
      </c>
      <c r="L360" s="9">
        <f>ROUNDDOWN((('ASIG POR TRAMO'!L363*20%)+((45125*($B360/44)))),0)</f>
        <v>27356</v>
      </c>
      <c r="M360" s="9">
        <f>ROUNDDOWN((('ASIG POR TRAMO'!M363*20%)+((45125*($B360/44)))),0)</f>
        <v>28949</v>
      </c>
      <c r="N360" s="9">
        <f>ROUNDDOWN((('ASIG POR TRAMO'!N363*20%)+((45125*($B360/44)))),0)</f>
        <v>30541</v>
      </c>
      <c r="O360" s="9">
        <f>ROUNDDOWN((('ASIG POR TRAMO'!O363*20%)+((45125*($B360/44)))),0)</f>
        <v>32134</v>
      </c>
      <c r="P360" s="9">
        <f>ROUNDDOWN((('ASIG POR TRAMO'!P363*20%)+((45125*($B360/44)))),0)</f>
        <v>33726</v>
      </c>
      <c r="Q360" s="9">
        <f>ROUNDDOWN((('ASIG POR TRAMO'!Q363*20%)+((45125*($B360/44)))),0)</f>
        <v>35319</v>
      </c>
      <c r="R360" s="9">
        <f>ROUNDDOWN((('ASIG POR TRAMO'!R363*20%)+((45125*($B360/44)))),0)</f>
        <v>36911</v>
      </c>
    </row>
    <row r="361" spans="1:18" ht="17.45" customHeight="1" thickBot="1" x14ac:dyDescent="0.3">
      <c r="A361" s="11" t="s">
        <v>11</v>
      </c>
      <c r="B361" s="13">
        <v>9</v>
      </c>
      <c r="C361" s="14">
        <f>'RMN-BRP'!E11</f>
        <v>128190.59999999999</v>
      </c>
      <c r="D361" s="9">
        <f>ROUNDDOWN((('ASIG POR TRAMO'!D364*20%)+((45125*($B361/44)))),0)</f>
        <v>16443</v>
      </c>
      <c r="E361" s="9">
        <f>ROUNDDOWN((('ASIG POR TRAMO'!E364*20%)+((45125*($B361/44)))),0)</f>
        <v>18235</v>
      </c>
      <c r="F361" s="9">
        <f>ROUNDDOWN((('ASIG POR TRAMO'!F364*20%)+((45125*($B361/44)))),0)</f>
        <v>20026</v>
      </c>
      <c r="G361" s="9">
        <f>ROUNDDOWN((('ASIG POR TRAMO'!G364*20%)+((45125*($B361/44)))),0)</f>
        <v>21818</v>
      </c>
      <c r="H361" s="9">
        <f>ROUNDDOWN((('ASIG POR TRAMO'!H364*20%)+((45125*($B361/44)))),0)</f>
        <v>23609</v>
      </c>
      <c r="I361" s="9">
        <f>ROUNDDOWN((('ASIG POR TRAMO'!I364*20%)+((45125*($B361/44)))),0)</f>
        <v>25401</v>
      </c>
      <c r="J361" s="9">
        <f>ROUNDDOWN((('ASIG POR TRAMO'!J364*20%)+((45125*($B361/44)))),0)</f>
        <v>27193</v>
      </c>
      <c r="K361" s="9">
        <f>ROUNDDOWN((('ASIG POR TRAMO'!K364*20%)+((45125*($B361/44)))),0)</f>
        <v>28984</v>
      </c>
      <c r="L361" s="9">
        <f>ROUNDDOWN((('ASIG POR TRAMO'!L364*20%)+((45125*($B361/44)))),0)</f>
        <v>30776</v>
      </c>
      <c r="M361" s="9">
        <f>ROUNDDOWN((('ASIG POR TRAMO'!M364*20%)+((45125*($B361/44)))),0)</f>
        <v>32567</v>
      </c>
      <c r="N361" s="9">
        <f>ROUNDDOWN((('ASIG POR TRAMO'!N364*20%)+((45125*($B361/44)))),0)</f>
        <v>34359</v>
      </c>
      <c r="O361" s="9">
        <f>ROUNDDOWN((('ASIG POR TRAMO'!O364*20%)+((45125*($B361/44)))),0)</f>
        <v>36151</v>
      </c>
      <c r="P361" s="9">
        <f>ROUNDDOWN((('ASIG POR TRAMO'!P364*20%)+((45125*($B361/44)))),0)</f>
        <v>37942</v>
      </c>
      <c r="Q361" s="9">
        <f>ROUNDDOWN((('ASIG POR TRAMO'!Q364*20%)+((45125*($B361/44)))),0)</f>
        <v>39734</v>
      </c>
      <c r="R361" s="9">
        <f>ROUNDDOWN((('ASIG POR TRAMO'!R364*20%)+((45125*($B361/44)))),0)</f>
        <v>41525</v>
      </c>
    </row>
    <row r="362" spans="1:18" ht="17.45" customHeight="1" thickBot="1" x14ac:dyDescent="0.3">
      <c r="A362" s="11" t="s">
        <v>11</v>
      </c>
      <c r="B362" s="13">
        <v>10</v>
      </c>
      <c r="C362" s="14">
        <f>'RMN-BRP'!E12</f>
        <v>142434</v>
      </c>
      <c r="D362" s="9">
        <f>ROUNDDOWN((('ASIG POR TRAMO'!D365*20%)+((45125*($B362/44)))),0)</f>
        <v>18270</v>
      </c>
      <c r="E362" s="9">
        <f>ROUNDDOWN((('ASIG POR TRAMO'!E365*20%)+((45125*($B362/44)))),0)</f>
        <v>20261</v>
      </c>
      <c r="F362" s="9">
        <f>ROUNDDOWN((('ASIG POR TRAMO'!F365*20%)+((45125*($B362/44)))),0)</f>
        <v>22251</v>
      </c>
      <c r="G362" s="9">
        <f>ROUNDDOWN((('ASIG POR TRAMO'!G365*20%)+((45125*($B362/44)))),0)</f>
        <v>24242</v>
      </c>
      <c r="H362" s="9">
        <f>ROUNDDOWN((('ASIG POR TRAMO'!H365*20%)+((45125*($B362/44)))),0)</f>
        <v>26233</v>
      </c>
      <c r="I362" s="9">
        <f>ROUNDDOWN((('ASIG POR TRAMO'!I365*20%)+((45125*($B362/44)))),0)</f>
        <v>28223</v>
      </c>
      <c r="J362" s="9">
        <f>ROUNDDOWN((('ASIG POR TRAMO'!J365*20%)+((45125*($B362/44)))),0)</f>
        <v>30214</v>
      </c>
      <c r="K362" s="9">
        <f>ROUNDDOWN((('ASIG POR TRAMO'!K365*20%)+((45125*($B362/44)))),0)</f>
        <v>32205</v>
      </c>
      <c r="L362" s="9">
        <f>ROUNDDOWN((('ASIG POR TRAMO'!L365*20%)+((45125*($B362/44)))),0)</f>
        <v>34195</v>
      </c>
      <c r="M362" s="9">
        <f>ROUNDDOWN((('ASIG POR TRAMO'!M365*20%)+((45125*($B362/44)))),0)</f>
        <v>36186</v>
      </c>
      <c r="N362" s="9">
        <f>ROUNDDOWN((('ASIG POR TRAMO'!N365*20%)+((45125*($B362/44)))),0)</f>
        <v>38177</v>
      </c>
      <c r="O362" s="9">
        <f>ROUNDDOWN((('ASIG POR TRAMO'!O365*20%)+((45125*($B362/44)))),0)</f>
        <v>40167</v>
      </c>
      <c r="P362" s="9">
        <f>ROUNDDOWN((('ASIG POR TRAMO'!P365*20%)+((45125*($B362/44)))),0)</f>
        <v>42158</v>
      </c>
      <c r="Q362" s="9">
        <f>ROUNDDOWN((('ASIG POR TRAMO'!Q365*20%)+((45125*($B362/44)))),0)</f>
        <v>44149</v>
      </c>
      <c r="R362" s="9">
        <f>ROUNDDOWN((('ASIG POR TRAMO'!R365*20%)+((45125*($B362/44)))),0)</f>
        <v>46139</v>
      </c>
    </row>
    <row r="363" spans="1:18" ht="17.45" customHeight="1" thickBot="1" x14ac:dyDescent="0.3">
      <c r="A363" s="11" t="s">
        <v>11</v>
      </c>
      <c r="B363" s="13">
        <v>11</v>
      </c>
      <c r="C363" s="14">
        <f>'RMN-BRP'!E13</f>
        <v>156677.4</v>
      </c>
      <c r="D363" s="9">
        <f>ROUNDDOWN((('ASIG POR TRAMO'!D366*20%)+((45125*($B363/44)))),0)</f>
        <v>20097</v>
      </c>
      <c r="E363" s="9">
        <f>ROUNDDOWN((('ASIG POR TRAMO'!E366*20%)+((45125*($B363/44)))),0)</f>
        <v>22287</v>
      </c>
      <c r="F363" s="9">
        <f>ROUNDDOWN((('ASIG POR TRAMO'!F366*20%)+((45125*($B363/44)))),0)</f>
        <v>24477</v>
      </c>
      <c r="G363" s="9">
        <f>ROUNDDOWN((('ASIG POR TRAMO'!G366*20%)+((45125*($B363/44)))),0)</f>
        <v>26666</v>
      </c>
      <c r="H363" s="9">
        <f>ROUNDDOWN((('ASIG POR TRAMO'!H366*20%)+((45125*($B363/44)))),0)</f>
        <v>28856</v>
      </c>
      <c r="I363" s="9">
        <f>ROUNDDOWN((('ASIG POR TRAMO'!I366*20%)+((45125*($B363/44)))),0)</f>
        <v>31046</v>
      </c>
      <c r="J363" s="9">
        <f>ROUNDDOWN((('ASIG POR TRAMO'!J366*20%)+((45125*($B363/44)))),0)</f>
        <v>33235</v>
      </c>
      <c r="K363" s="9">
        <f>ROUNDDOWN((('ASIG POR TRAMO'!K366*20%)+((45125*($B363/44)))),0)</f>
        <v>35425</v>
      </c>
      <c r="L363" s="9">
        <f>ROUNDDOWN((('ASIG POR TRAMO'!L366*20%)+((45125*($B363/44)))),0)</f>
        <v>37615</v>
      </c>
      <c r="M363" s="9">
        <f>ROUNDDOWN((('ASIG POR TRAMO'!M366*20%)+((45125*($B363/44)))),0)</f>
        <v>39805</v>
      </c>
      <c r="N363" s="9">
        <f>ROUNDDOWN((('ASIG POR TRAMO'!N366*20%)+((45125*($B363/44)))),0)</f>
        <v>41994</v>
      </c>
      <c r="O363" s="9">
        <f>ROUNDDOWN((('ASIG POR TRAMO'!O366*20%)+((45125*($B363/44)))),0)</f>
        <v>44184</v>
      </c>
      <c r="P363" s="9">
        <f>ROUNDDOWN((('ASIG POR TRAMO'!P366*20%)+((45125*($B363/44)))),0)</f>
        <v>46374</v>
      </c>
      <c r="Q363" s="9">
        <f>ROUNDDOWN((('ASIG POR TRAMO'!Q366*20%)+((45125*($B363/44)))),0)</f>
        <v>48564</v>
      </c>
      <c r="R363" s="9">
        <f>ROUNDDOWN((('ASIG POR TRAMO'!R366*20%)+((45125*($B363/44)))),0)</f>
        <v>50753</v>
      </c>
    </row>
    <row r="364" spans="1:18" ht="17.45" customHeight="1" thickBot="1" x14ac:dyDescent="0.3">
      <c r="A364" s="11" t="s">
        <v>11</v>
      </c>
      <c r="B364" s="13">
        <v>12</v>
      </c>
      <c r="C364" s="14">
        <f>'RMN-BRP'!E14</f>
        <v>170920.8</v>
      </c>
      <c r="D364" s="9">
        <f>ROUNDDOWN((('ASIG POR TRAMO'!D367*20%)+((45125*($B364/44)))),0)</f>
        <v>21924</v>
      </c>
      <c r="E364" s="9">
        <f>ROUNDDOWN((('ASIG POR TRAMO'!E367*20%)+((45125*($B364/44)))),0)</f>
        <v>24313</v>
      </c>
      <c r="F364" s="9">
        <f>ROUNDDOWN((('ASIG POR TRAMO'!F367*20%)+((45125*($B364/44)))),0)</f>
        <v>26702</v>
      </c>
      <c r="G364" s="9">
        <f>ROUNDDOWN((('ASIG POR TRAMO'!G367*20%)+((45125*($B364/44)))),0)</f>
        <v>29091</v>
      </c>
      <c r="H364" s="9">
        <f>ROUNDDOWN((('ASIG POR TRAMO'!H367*20%)+((45125*($B364/44)))),0)</f>
        <v>31479</v>
      </c>
      <c r="I364" s="9">
        <f>ROUNDDOWN((('ASIG POR TRAMO'!I367*20%)+((45125*($B364/44)))),0)</f>
        <v>33868</v>
      </c>
      <c r="J364" s="9">
        <f>ROUNDDOWN((('ASIG POR TRAMO'!J367*20%)+((45125*($B364/44)))),0)</f>
        <v>36257</v>
      </c>
      <c r="K364" s="9">
        <f>ROUNDDOWN((('ASIG POR TRAMO'!K367*20%)+((45125*($B364/44)))),0)</f>
        <v>38646</v>
      </c>
      <c r="L364" s="9">
        <f>ROUNDDOWN((('ASIG POR TRAMO'!L367*20%)+((45125*($B364/44)))),0)</f>
        <v>41035</v>
      </c>
      <c r="M364" s="9">
        <f>ROUNDDOWN((('ASIG POR TRAMO'!M367*20%)+((45125*($B364/44)))),0)</f>
        <v>43423</v>
      </c>
      <c r="N364" s="9">
        <f>ROUNDDOWN((('ASIG POR TRAMO'!N367*20%)+((45125*($B364/44)))),0)</f>
        <v>45812</v>
      </c>
      <c r="O364" s="9">
        <f>ROUNDDOWN((('ASIG POR TRAMO'!O367*20%)+((45125*($B364/44)))),0)</f>
        <v>48201</v>
      </c>
      <c r="P364" s="9">
        <f>ROUNDDOWN((('ASIG POR TRAMO'!P367*20%)+((45125*($B364/44)))),0)</f>
        <v>50590</v>
      </c>
      <c r="Q364" s="9">
        <f>ROUNDDOWN((('ASIG POR TRAMO'!Q367*20%)+((45125*($B364/44)))),0)</f>
        <v>52978</v>
      </c>
      <c r="R364" s="9">
        <f>ROUNDDOWN((('ASIG POR TRAMO'!R367*20%)+((45125*($B364/44)))),0)</f>
        <v>55367</v>
      </c>
    </row>
    <row r="365" spans="1:18" ht="17.45" customHeight="1" thickBot="1" x14ac:dyDescent="0.3">
      <c r="A365" s="11" t="s">
        <v>11</v>
      </c>
      <c r="B365" s="13">
        <v>13</v>
      </c>
      <c r="C365" s="14">
        <f>'RMN-BRP'!E15</f>
        <v>185164.19999999998</v>
      </c>
      <c r="D365" s="9">
        <f>ROUNDDOWN((('ASIG POR TRAMO'!D368*20%)+((45125*($B365/44)))),0)</f>
        <v>23751</v>
      </c>
      <c r="E365" s="9">
        <f>ROUNDDOWN((('ASIG POR TRAMO'!E368*20%)+((45125*($B365/44)))),0)</f>
        <v>26339</v>
      </c>
      <c r="F365" s="9">
        <f>ROUNDDOWN((('ASIG POR TRAMO'!F368*20%)+((45125*($B365/44)))),0)</f>
        <v>28927</v>
      </c>
      <c r="G365" s="9">
        <f>ROUNDDOWN((('ASIG POR TRAMO'!G368*20%)+((45125*($B365/44)))),0)</f>
        <v>31515</v>
      </c>
      <c r="H365" s="9">
        <f>ROUNDDOWN((('ASIG POR TRAMO'!H368*20%)+((45125*($B365/44)))),0)</f>
        <v>34103</v>
      </c>
      <c r="I365" s="9">
        <f>ROUNDDOWN((('ASIG POR TRAMO'!I368*20%)+((45125*($B365/44)))),0)</f>
        <v>36691</v>
      </c>
      <c r="J365" s="9">
        <f>ROUNDDOWN((('ASIG POR TRAMO'!J368*20%)+((45125*($B365/44)))),0)</f>
        <v>39278</v>
      </c>
      <c r="K365" s="9">
        <f>ROUNDDOWN((('ASIG POR TRAMO'!K368*20%)+((45125*($B365/44)))),0)</f>
        <v>41866</v>
      </c>
      <c r="L365" s="9">
        <f>ROUNDDOWN((('ASIG POR TRAMO'!L368*20%)+((45125*($B365/44)))),0)</f>
        <v>44454</v>
      </c>
      <c r="M365" s="9">
        <f>ROUNDDOWN((('ASIG POR TRAMO'!M368*20%)+((45125*($B365/44)))),0)</f>
        <v>47042</v>
      </c>
      <c r="N365" s="9">
        <f>ROUNDDOWN((('ASIG POR TRAMO'!N368*20%)+((45125*($B365/44)))),0)</f>
        <v>49630</v>
      </c>
      <c r="O365" s="9">
        <f>ROUNDDOWN((('ASIG POR TRAMO'!O368*20%)+((45125*($B365/44)))),0)</f>
        <v>52218</v>
      </c>
      <c r="P365" s="9">
        <f>ROUNDDOWN((('ASIG POR TRAMO'!P368*20%)+((45125*($B365/44)))),0)</f>
        <v>54806</v>
      </c>
      <c r="Q365" s="9">
        <f>ROUNDDOWN((('ASIG POR TRAMO'!Q368*20%)+((45125*($B365/44)))),0)</f>
        <v>57393</v>
      </c>
      <c r="R365" s="9">
        <f>ROUNDDOWN((('ASIG POR TRAMO'!R368*20%)+((45125*($B365/44)))),0)</f>
        <v>59981</v>
      </c>
    </row>
    <row r="366" spans="1:18" ht="17.45" customHeight="1" thickBot="1" x14ac:dyDescent="0.3">
      <c r="A366" s="11" t="s">
        <v>11</v>
      </c>
      <c r="B366" s="13">
        <v>14</v>
      </c>
      <c r="C366" s="14">
        <f>'RMN-BRP'!E16</f>
        <v>199407.6</v>
      </c>
      <c r="D366" s="9">
        <f>ROUNDDOWN((('ASIG POR TRAMO'!D369*20%)+((45125*($B366/44)))),0)</f>
        <v>25578</v>
      </c>
      <c r="E366" s="9">
        <f>ROUNDDOWN((('ASIG POR TRAMO'!E369*20%)+((45125*($B366/44)))),0)</f>
        <v>28365</v>
      </c>
      <c r="F366" s="9">
        <f>ROUNDDOWN((('ASIG POR TRAMO'!F369*20%)+((45125*($B366/44)))),0)</f>
        <v>31152</v>
      </c>
      <c r="G366" s="9">
        <f>ROUNDDOWN((('ASIG POR TRAMO'!G369*20%)+((45125*($B366/44)))),0)</f>
        <v>33939</v>
      </c>
      <c r="H366" s="9">
        <f>ROUNDDOWN((('ASIG POR TRAMO'!H369*20%)+((45125*($B366/44)))),0)</f>
        <v>36726</v>
      </c>
      <c r="I366" s="9">
        <f>ROUNDDOWN((('ASIG POR TRAMO'!I369*20%)+((45125*($B366/44)))),0)</f>
        <v>39513</v>
      </c>
      <c r="J366" s="9">
        <f>ROUNDDOWN((('ASIG POR TRAMO'!J369*20%)+((45125*($B366/44)))),0)</f>
        <v>42300</v>
      </c>
      <c r="K366" s="9">
        <f>ROUNDDOWN((('ASIG POR TRAMO'!K369*20%)+((45125*($B366/44)))),0)</f>
        <v>45087</v>
      </c>
      <c r="L366" s="9">
        <f>ROUNDDOWN((('ASIG POR TRAMO'!L369*20%)+((45125*($B366/44)))),0)</f>
        <v>47874</v>
      </c>
      <c r="M366" s="9">
        <f>ROUNDDOWN((('ASIG POR TRAMO'!M369*20%)+((45125*($B366/44)))),0)</f>
        <v>50661</v>
      </c>
      <c r="N366" s="9">
        <f>ROUNDDOWN((('ASIG POR TRAMO'!N369*20%)+((45125*($B366/44)))),0)</f>
        <v>53447</v>
      </c>
      <c r="O366" s="9">
        <f>ROUNDDOWN((('ASIG POR TRAMO'!O369*20%)+((45125*($B366/44)))),0)</f>
        <v>56234</v>
      </c>
      <c r="P366" s="9">
        <f>ROUNDDOWN((('ASIG POR TRAMO'!P369*20%)+((45125*($B366/44)))),0)</f>
        <v>59021</v>
      </c>
      <c r="Q366" s="9">
        <f>ROUNDDOWN((('ASIG POR TRAMO'!Q369*20%)+((45125*($B366/44)))),0)</f>
        <v>61808</v>
      </c>
      <c r="R366" s="9">
        <f>ROUNDDOWN((('ASIG POR TRAMO'!R369*20%)+((45125*($B366/44)))),0)</f>
        <v>64595</v>
      </c>
    </row>
    <row r="367" spans="1:18" ht="17.45" customHeight="1" thickBot="1" x14ac:dyDescent="0.3">
      <c r="A367" s="11" t="s">
        <v>11</v>
      </c>
      <c r="B367" s="13">
        <v>15</v>
      </c>
      <c r="C367" s="14">
        <f>'RMN-BRP'!E17</f>
        <v>213651</v>
      </c>
      <c r="D367" s="9">
        <f>ROUNDDOWN((('ASIG POR TRAMO'!D370*20%)+((45125*($B367/44)))),0)</f>
        <v>27406</v>
      </c>
      <c r="E367" s="9">
        <f>ROUNDDOWN((('ASIG POR TRAMO'!E370*20%)+((45125*($B367/44)))),0)</f>
        <v>30391</v>
      </c>
      <c r="F367" s="9">
        <f>ROUNDDOWN((('ASIG POR TRAMO'!F370*20%)+((45125*($B367/44)))),0)</f>
        <v>33377</v>
      </c>
      <c r="G367" s="9">
        <f>ROUNDDOWN((('ASIG POR TRAMO'!G370*20%)+((45125*($B367/44)))),0)</f>
        <v>36363</v>
      </c>
      <c r="H367" s="9">
        <f>ROUNDDOWN((('ASIG POR TRAMO'!H370*20%)+((45125*($B367/44)))),0)</f>
        <v>39349</v>
      </c>
      <c r="I367" s="9">
        <f>ROUNDDOWN((('ASIG POR TRAMO'!I370*20%)+((45125*($B367/44)))),0)</f>
        <v>42335</v>
      </c>
      <c r="J367" s="9">
        <f>ROUNDDOWN((('ASIG POR TRAMO'!J370*20%)+((45125*($B367/44)))),0)</f>
        <v>45321</v>
      </c>
      <c r="K367" s="9">
        <f>ROUNDDOWN((('ASIG POR TRAMO'!K370*20%)+((45125*($B367/44)))),0)</f>
        <v>48307</v>
      </c>
      <c r="L367" s="9">
        <f>ROUNDDOWN((('ASIG POR TRAMO'!L370*20%)+((45125*($B367/44)))),0)</f>
        <v>51293</v>
      </c>
      <c r="M367" s="9">
        <f>ROUNDDOWN((('ASIG POR TRAMO'!M370*20%)+((45125*($B367/44)))),0)</f>
        <v>54279</v>
      </c>
      <c r="N367" s="9">
        <f>ROUNDDOWN((('ASIG POR TRAMO'!N370*20%)+((45125*($B367/44)))),0)</f>
        <v>57265</v>
      </c>
      <c r="O367" s="9">
        <f>ROUNDDOWN((('ASIG POR TRAMO'!O370*20%)+((45125*($B367/44)))),0)</f>
        <v>60251</v>
      </c>
      <c r="P367" s="9">
        <f>ROUNDDOWN((('ASIG POR TRAMO'!P370*20%)+((45125*($B367/44)))),0)</f>
        <v>63237</v>
      </c>
      <c r="Q367" s="9">
        <f>ROUNDDOWN((('ASIG POR TRAMO'!Q370*20%)+((45125*($B367/44)))),0)</f>
        <v>66223</v>
      </c>
      <c r="R367" s="9">
        <f>ROUNDDOWN((('ASIG POR TRAMO'!R370*20%)+((45125*($B367/44)))),0)</f>
        <v>69209</v>
      </c>
    </row>
    <row r="368" spans="1:18" ht="17.45" customHeight="1" thickBot="1" x14ac:dyDescent="0.3">
      <c r="A368" s="11" t="s">
        <v>11</v>
      </c>
      <c r="B368" s="13">
        <v>16</v>
      </c>
      <c r="C368" s="14">
        <f>'RMN-BRP'!E18</f>
        <v>227894.39999999999</v>
      </c>
      <c r="D368" s="9">
        <f>ROUNDDOWN((('ASIG POR TRAMO'!D371*20%)+((45125*($B368/44)))),0)</f>
        <v>29233</v>
      </c>
      <c r="E368" s="9">
        <f>ROUNDDOWN((('ASIG POR TRAMO'!E371*20%)+((45125*($B368/44)))),0)</f>
        <v>32418</v>
      </c>
      <c r="F368" s="9">
        <f>ROUNDDOWN((('ASIG POR TRAMO'!F371*20%)+((45125*($B368/44)))),0)</f>
        <v>35603</v>
      </c>
      <c r="G368" s="9">
        <f>ROUNDDOWN((('ASIG POR TRAMO'!G371*20%)+((45125*($B368/44)))),0)</f>
        <v>38788</v>
      </c>
      <c r="H368" s="9">
        <f>ROUNDDOWN((('ASIG POR TRAMO'!H371*20%)+((45125*($B368/44)))),0)</f>
        <v>41973</v>
      </c>
      <c r="I368" s="9">
        <f>ROUNDDOWN((('ASIG POR TRAMO'!I371*20%)+((45125*($B368/44)))),0)</f>
        <v>45158</v>
      </c>
      <c r="J368" s="9">
        <f>ROUNDDOWN((('ASIG POR TRAMO'!J371*20%)+((45125*($B368/44)))),0)</f>
        <v>48343</v>
      </c>
      <c r="K368" s="9">
        <f>ROUNDDOWN((('ASIG POR TRAMO'!K371*20%)+((45125*($B368/44)))),0)</f>
        <v>51528</v>
      </c>
      <c r="L368" s="9">
        <f>ROUNDDOWN((('ASIG POR TRAMO'!L371*20%)+((45125*($B368/44)))),0)</f>
        <v>54713</v>
      </c>
      <c r="M368" s="9">
        <f>ROUNDDOWN((('ASIG POR TRAMO'!M371*20%)+((45125*($B368/44)))),0)</f>
        <v>57898</v>
      </c>
      <c r="N368" s="9">
        <f>ROUNDDOWN((('ASIG POR TRAMO'!N371*20%)+((45125*($B368/44)))),0)</f>
        <v>61083</v>
      </c>
      <c r="O368" s="9">
        <f>ROUNDDOWN((('ASIG POR TRAMO'!O371*20%)+((45125*($B368/44)))),0)</f>
        <v>64268</v>
      </c>
      <c r="P368" s="9">
        <f>ROUNDDOWN((('ASIG POR TRAMO'!P371*20%)+((45125*($B368/44)))),0)</f>
        <v>67453</v>
      </c>
      <c r="Q368" s="9">
        <f>ROUNDDOWN((('ASIG POR TRAMO'!Q371*20%)+((45125*($B368/44)))),0)</f>
        <v>70638</v>
      </c>
      <c r="R368" s="9">
        <f>ROUNDDOWN((('ASIG POR TRAMO'!R371*20%)+((45125*($B368/44)))),0)</f>
        <v>73823</v>
      </c>
    </row>
    <row r="369" spans="1:18" ht="17.45" customHeight="1" thickBot="1" x14ac:dyDescent="0.3">
      <c r="A369" s="11" t="s">
        <v>11</v>
      </c>
      <c r="B369" s="13">
        <v>17</v>
      </c>
      <c r="C369" s="14">
        <f>'RMN-BRP'!E19</f>
        <v>242137.8</v>
      </c>
      <c r="D369" s="9">
        <f>ROUNDDOWN((('ASIG POR TRAMO'!D372*20%)+((45125*($B369/44)))),0)</f>
        <v>31060</v>
      </c>
      <c r="E369" s="9">
        <f>ROUNDDOWN((('ASIG POR TRAMO'!E372*20%)+((45125*($B369/44)))),0)</f>
        <v>34444</v>
      </c>
      <c r="F369" s="9">
        <f>ROUNDDOWN((('ASIG POR TRAMO'!F372*20%)+((45125*($B369/44)))),0)</f>
        <v>37828</v>
      </c>
      <c r="G369" s="9">
        <f>ROUNDDOWN((('ASIG POR TRAMO'!G372*20%)+((45125*($B369/44)))),0)</f>
        <v>41212</v>
      </c>
      <c r="H369" s="9">
        <f>ROUNDDOWN((('ASIG POR TRAMO'!H372*20%)+((45125*($B369/44)))),0)</f>
        <v>44596</v>
      </c>
      <c r="I369" s="9">
        <f>ROUNDDOWN((('ASIG POR TRAMO'!I372*20%)+((45125*($B369/44)))),0)</f>
        <v>47980</v>
      </c>
      <c r="J369" s="9">
        <f>ROUNDDOWN((('ASIG POR TRAMO'!J372*20%)+((45125*($B369/44)))),0)</f>
        <v>51364</v>
      </c>
      <c r="K369" s="9">
        <f>ROUNDDOWN((('ASIG POR TRAMO'!K372*20%)+((45125*($B369/44)))),0)</f>
        <v>54748</v>
      </c>
      <c r="L369" s="9">
        <f>ROUNDDOWN((('ASIG POR TRAMO'!L372*20%)+((45125*($B369/44)))),0)</f>
        <v>58133</v>
      </c>
      <c r="M369" s="9">
        <f>ROUNDDOWN((('ASIG POR TRAMO'!M372*20%)+((45125*($B369/44)))),0)</f>
        <v>61517</v>
      </c>
      <c r="N369" s="9">
        <f>ROUNDDOWN((('ASIG POR TRAMO'!N372*20%)+((45125*($B369/44)))),0)</f>
        <v>64901</v>
      </c>
      <c r="O369" s="9">
        <f>ROUNDDOWN((('ASIG POR TRAMO'!O372*20%)+((45125*($B369/44)))),0)</f>
        <v>68285</v>
      </c>
      <c r="P369" s="9">
        <f>ROUNDDOWN((('ASIG POR TRAMO'!P372*20%)+((45125*($B369/44)))),0)</f>
        <v>71669</v>
      </c>
      <c r="Q369" s="9">
        <f>ROUNDDOWN((('ASIG POR TRAMO'!Q372*20%)+((45125*($B369/44)))),0)</f>
        <v>75053</v>
      </c>
      <c r="R369" s="9">
        <f>ROUNDDOWN((('ASIG POR TRAMO'!R372*20%)+((45125*($B369/44)))),0)</f>
        <v>78437</v>
      </c>
    </row>
    <row r="370" spans="1:18" ht="17.45" customHeight="1" thickBot="1" x14ac:dyDescent="0.3">
      <c r="A370" s="11" t="s">
        <v>11</v>
      </c>
      <c r="B370" s="13">
        <v>18</v>
      </c>
      <c r="C370" s="14">
        <f>'RMN-BRP'!E20</f>
        <v>256381.19999999998</v>
      </c>
      <c r="D370" s="9">
        <f>ROUNDDOWN((('ASIG POR TRAMO'!D373*20%)+((45125*($B370/44)))),0)</f>
        <v>32887</v>
      </c>
      <c r="E370" s="9">
        <f>ROUNDDOWN((('ASIG POR TRAMO'!E373*20%)+((45125*($B370/44)))),0)</f>
        <v>36470</v>
      </c>
      <c r="F370" s="9">
        <f>ROUNDDOWN((('ASIG POR TRAMO'!F373*20%)+((45125*($B370/44)))),0)</f>
        <v>40053</v>
      </c>
      <c r="G370" s="9">
        <f>ROUNDDOWN((('ASIG POR TRAMO'!G373*20%)+((45125*($B370/44)))),0)</f>
        <v>43636</v>
      </c>
      <c r="H370" s="9">
        <f>ROUNDDOWN((('ASIG POR TRAMO'!H373*20%)+((45125*($B370/44)))),0)</f>
        <v>47219</v>
      </c>
      <c r="I370" s="9">
        <f>ROUNDDOWN((('ASIG POR TRAMO'!I373*20%)+((45125*($B370/44)))),0)</f>
        <v>50803</v>
      </c>
      <c r="J370" s="9">
        <f>ROUNDDOWN((('ASIG POR TRAMO'!J373*20%)+((45125*($B370/44)))),0)</f>
        <v>54386</v>
      </c>
      <c r="K370" s="9">
        <f>ROUNDDOWN((('ASIG POR TRAMO'!K373*20%)+((45125*($B370/44)))),0)</f>
        <v>57969</v>
      </c>
      <c r="L370" s="9">
        <f>ROUNDDOWN((('ASIG POR TRAMO'!L373*20%)+((45125*($B370/44)))),0)</f>
        <v>61552</v>
      </c>
      <c r="M370" s="9">
        <f>ROUNDDOWN((('ASIG POR TRAMO'!M373*20%)+((45125*($B370/44)))),0)</f>
        <v>65135</v>
      </c>
      <c r="N370" s="9">
        <f>ROUNDDOWN((('ASIG POR TRAMO'!N373*20%)+((45125*($B370/44)))),0)</f>
        <v>68719</v>
      </c>
      <c r="O370" s="9">
        <f>ROUNDDOWN((('ASIG POR TRAMO'!O373*20%)+((45125*($B370/44)))),0)</f>
        <v>72302</v>
      </c>
      <c r="P370" s="9">
        <f>ROUNDDOWN((('ASIG POR TRAMO'!P373*20%)+((45125*($B370/44)))),0)</f>
        <v>75885</v>
      </c>
      <c r="Q370" s="9">
        <f>ROUNDDOWN((('ASIG POR TRAMO'!Q373*20%)+((45125*($B370/44)))),0)</f>
        <v>79468</v>
      </c>
      <c r="R370" s="9">
        <f>ROUNDDOWN((('ASIG POR TRAMO'!R373*20%)+((45125*($B370/44)))),0)</f>
        <v>83051</v>
      </c>
    </row>
    <row r="371" spans="1:18" ht="17.45" customHeight="1" thickBot="1" x14ac:dyDescent="0.3">
      <c r="A371" s="11" t="s">
        <v>11</v>
      </c>
      <c r="B371" s="13">
        <v>19</v>
      </c>
      <c r="C371" s="14">
        <f>'RMN-BRP'!E21</f>
        <v>270624.59999999998</v>
      </c>
      <c r="D371" s="9">
        <f>ROUNDDOWN((('ASIG POR TRAMO'!D374*20%)+((45125*($B371/44)))),0)</f>
        <v>34714</v>
      </c>
      <c r="E371" s="9">
        <f>ROUNDDOWN((('ASIG POR TRAMO'!E374*20%)+((45125*($B371/44)))),0)</f>
        <v>38496</v>
      </c>
      <c r="F371" s="9">
        <f>ROUNDDOWN((('ASIG POR TRAMO'!F374*20%)+((45125*($B371/44)))),0)</f>
        <v>42278</v>
      </c>
      <c r="G371" s="9">
        <f>ROUNDDOWN((('ASIG POR TRAMO'!G374*20%)+((45125*($B371/44)))),0)</f>
        <v>46060</v>
      </c>
      <c r="H371" s="9">
        <f>ROUNDDOWN((('ASIG POR TRAMO'!H374*20%)+((45125*($B371/44)))),0)</f>
        <v>49843</v>
      </c>
      <c r="I371" s="9">
        <f>ROUNDDOWN((('ASIG POR TRAMO'!I374*20%)+((45125*($B371/44)))),0)</f>
        <v>53625</v>
      </c>
      <c r="J371" s="9">
        <f>ROUNDDOWN((('ASIG POR TRAMO'!J374*20%)+((45125*($B371/44)))),0)</f>
        <v>57407</v>
      </c>
      <c r="K371" s="9">
        <f>ROUNDDOWN((('ASIG POR TRAMO'!K374*20%)+((45125*($B371/44)))),0)</f>
        <v>61189</v>
      </c>
      <c r="L371" s="9">
        <f>ROUNDDOWN((('ASIG POR TRAMO'!L374*20%)+((45125*($B371/44)))),0)</f>
        <v>64972</v>
      </c>
      <c r="M371" s="9">
        <f>ROUNDDOWN((('ASIG POR TRAMO'!M374*20%)+((45125*($B371/44)))),0)</f>
        <v>68754</v>
      </c>
      <c r="N371" s="9">
        <f>ROUNDDOWN((('ASIG POR TRAMO'!N374*20%)+((45125*($B371/44)))),0)</f>
        <v>72536</v>
      </c>
      <c r="O371" s="9">
        <f>ROUNDDOWN((('ASIG POR TRAMO'!O374*20%)+((45125*($B371/44)))),0)</f>
        <v>76318</v>
      </c>
      <c r="P371" s="9">
        <f>ROUNDDOWN((('ASIG POR TRAMO'!P374*20%)+((45125*($B371/44)))),0)</f>
        <v>80101</v>
      </c>
      <c r="Q371" s="9">
        <f>ROUNDDOWN((('ASIG POR TRAMO'!Q374*20%)+((45125*($B371/44)))),0)</f>
        <v>83883</v>
      </c>
      <c r="R371" s="9">
        <f>ROUNDDOWN((('ASIG POR TRAMO'!R374*20%)+((45125*($B371/44)))),0)</f>
        <v>87665</v>
      </c>
    </row>
    <row r="372" spans="1:18" ht="17.45" customHeight="1" thickBot="1" x14ac:dyDescent="0.3">
      <c r="A372" s="11" t="s">
        <v>11</v>
      </c>
      <c r="B372" s="13">
        <v>20</v>
      </c>
      <c r="C372" s="14">
        <f>'RMN-BRP'!E22</f>
        <v>284868</v>
      </c>
      <c r="D372" s="9">
        <f>ROUNDDOWN((('ASIG POR TRAMO'!D375*20%)+((45125*($B372/44)))),0)</f>
        <v>36541</v>
      </c>
      <c r="E372" s="9">
        <f>ROUNDDOWN((('ASIG POR TRAMO'!E375*20%)+((45125*($B372/44)))),0)</f>
        <v>40522</v>
      </c>
      <c r="F372" s="9">
        <f>ROUNDDOWN((('ASIG POR TRAMO'!F375*20%)+((45125*($B372/44)))),0)</f>
        <v>44503</v>
      </c>
      <c r="G372" s="9">
        <f>ROUNDDOWN((('ASIG POR TRAMO'!G375*20%)+((45125*($B372/44)))),0)</f>
        <v>48485</v>
      </c>
      <c r="H372" s="9">
        <f>ROUNDDOWN((('ASIG POR TRAMO'!H375*20%)+((45125*($B372/44)))),0)</f>
        <v>52466</v>
      </c>
      <c r="I372" s="9">
        <f>ROUNDDOWN((('ASIG POR TRAMO'!I375*20%)+((45125*($B372/44)))),0)</f>
        <v>56447</v>
      </c>
      <c r="J372" s="9">
        <f>ROUNDDOWN((('ASIG POR TRAMO'!J375*20%)+((45125*($B372/44)))),0)</f>
        <v>60429</v>
      </c>
      <c r="K372" s="9">
        <f>ROUNDDOWN((('ASIG POR TRAMO'!K375*20%)+((45125*($B372/44)))),0)</f>
        <v>64410</v>
      </c>
      <c r="L372" s="9">
        <f>ROUNDDOWN((('ASIG POR TRAMO'!L375*20%)+((45125*($B372/44)))),0)</f>
        <v>68391</v>
      </c>
      <c r="M372" s="9">
        <f>ROUNDDOWN((('ASIG POR TRAMO'!M375*20%)+((45125*($B372/44)))),0)</f>
        <v>72373</v>
      </c>
      <c r="N372" s="9">
        <f>ROUNDDOWN((('ASIG POR TRAMO'!N375*20%)+((45125*($B372/44)))),0)</f>
        <v>76354</v>
      </c>
      <c r="O372" s="9">
        <f>ROUNDDOWN((('ASIG POR TRAMO'!O375*20%)+((45125*($B372/44)))),0)</f>
        <v>80335</v>
      </c>
      <c r="P372" s="9">
        <f>ROUNDDOWN((('ASIG POR TRAMO'!P375*20%)+((45125*($B372/44)))),0)</f>
        <v>84316</v>
      </c>
      <c r="Q372" s="9">
        <f>ROUNDDOWN((('ASIG POR TRAMO'!Q375*20%)+((45125*($B372/44)))),0)</f>
        <v>88298</v>
      </c>
      <c r="R372" s="9">
        <f>ROUNDDOWN((('ASIG POR TRAMO'!R375*20%)+((45125*($B372/44)))),0)</f>
        <v>92279</v>
      </c>
    </row>
    <row r="373" spans="1:18" ht="17.45" customHeight="1" thickBot="1" x14ac:dyDescent="0.3">
      <c r="A373" s="11" t="s">
        <v>11</v>
      </c>
      <c r="B373" s="13">
        <v>21</v>
      </c>
      <c r="C373" s="14">
        <f>'RMN-BRP'!E23</f>
        <v>299111.39999999997</v>
      </c>
      <c r="D373" s="9">
        <f>ROUNDDOWN((('ASIG POR TRAMO'!D376*20%)+((45125*($B373/44)))),0)</f>
        <v>38368</v>
      </c>
      <c r="E373" s="9">
        <f>ROUNDDOWN((('ASIG POR TRAMO'!E376*20%)+((45125*($B373/44)))),0)</f>
        <v>42548</v>
      </c>
      <c r="F373" s="9">
        <f>ROUNDDOWN((('ASIG POR TRAMO'!F376*20%)+((45125*($B373/44)))),0)</f>
        <v>46729</v>
      </c>
      <c r="G373" s="9">
        <f>ROUNDDOWN((('ASIG POR TRAMO'!G376*20%)+((45125*($B373/44)))),0)</f>
        <v>50909</v>
      </c>
      <c r="H373" s="9">
        <f>ROUNDDOWN((('ASIG POR TRAMO'!H376*20%)+((45125*($B373/44)))),0)</f>
        <v>55089</v>
      </c>
      <c r="I373" s="9">
        <f>ROUNDDOWN((('ASIG POR TRAMO'!I376*20%)+((45125*($B373/44)))),0)</f>
        <v>59270</v>
      </c>
      <c r="J373" s="9">
        <f>ROUNDDOWN((('ASIG POR TRAMO'!J376*20%)+((45125*($B373/44)))),0)</f>
        <v>63450</v>
      </c>
      <c r="K373" s="9">
        <f>ROUNDDOWN((('ASIG POR TRAMO'!K376*20%)+((45125*($B373/44)))),0)</f>
        <v>67630</v>
      </c>
      <c r="L373" s="9">
        <f>ROUNDDOWN((('ASIG POR TRAMO'!L376*20%)+((45125*($B373/44)))),0)</f>
        <v>71811</v>
      </c>
      <c r="M373" s="9">
        <f>ROUNDDOWN((('ASIG POR TRAMO'!M376*20%)+((45125*($B373/44)))),0)</f>
        <v>75991</v>
      </c>
      <c r="N373" s="9">
        <f>ROUNDDOWN((('ASIG POR TRAMO'!N376*20%)+((45125*($B373/44)))),0)</f>
        <v>80172</v>
      </c>
      <c r="O373" s="9">
        <f>ROUNDDOWN((('ASIG POR TRAMO'!O376*20%)+((45125*($B373/44)))),0)</f>
        <v>84352</v>
      </c>
      <c r="P373" s="9">
        <f>ROUNDDOWN((('ASIG POR TRAMO'!P376*20%)+((45125*($B373/44)))),0)</f>
        <v>88532</v>
      </c>
      <c r="Q373" s="9">
        <f>ROUNDDOWN((('ASIG POR TRAMO'!Q376*20%)+((45125*($B373/44)))),0)</f>
        <v>92713</v>
      </c>
      <c r="R373" s="9">
        <f>ROUNDDOWN((('ASIG POR TRAMO'!R376*20%)+((45125*($B373/44)))),0)</f>
        <v>96893</v>
      </c>
    </row>
    <row r="374" spans="1:18" ht="17.45" customHeight="1" thickBot="1" x14ac:dyDescent="0.3">
      <c r="A374" s="11" t="s">
        <v>11</v>
      </c>
      <c r="B374" s="13">
        <v>22</v>
      </c>
      <c r="C374" s="14">
        <f>'RMN-BRP'!E24</f>
        <v>313354.8</v>
      </c>
      <c r="D374" s="9">
        <f>ROUNDDOWN((('ASIG POR TRAMO'!D377*20%)+((45125*($B374/44)))),0)</f>
        <v>40195</v>
      </c>
      <c r="E374" s="9">
        <f>ROUNDDOWN((('ASIG POR TRAMO'!E377*20%)+((45125*($B374/44)))),0)</f>
        <v>44575</v>
      </c>
      <c r="F374" s="9">
        <f>ROUNDDOWN((('ASIG POR TRAMO'!F377*20%)+((45125*($B374/44)))),0)</f>
        <v>48954</v>
      </c>
      <c r="G374" s="9">
        <f>ROUNDDOWN((('ASIG POR TRAMO'!G377*20%)+((45125*($B374/44)))),0)</f>
        <v>53333</v>
      </c>
      <c r="H374" s="9">
        <f>ROUNDDOWN((('ASIG POR TRAMO'!H377*20%)+((45125*($B374/44)))),0)</f>
        <v>57713</v>
      </c>
      <c r="I374" s="9">
        <f>ROUNDDOWN((('ASIG POR TRAMO'!I377*20%)+((45125*($B374/44)))),0)</f>
        <v>62092</v>
      </c>
      <c r="J374" s="9">
        <f>ROUNDDOWN((('ASIG POR TRAMO'!J377*20%)+((45125*($B374/44)))),0)</f>
        <v>66472</v>
      </c>
      <c r="K374" s="9">
        <f>ROUNDDOWN((('ASIG POR TRAMO'!K377*20%)+((45125*($B374/44)))),0)</f>
        <v>70851</v>
      </c>
      <c r="L374" s="9">
        <f>ROUNDDOWN((('ASIG POR TRAMO'!L377*20%)+((45125*($B374/44)))),0)</f>
        <v>75231</v>
      </c>
      <c r="M374" s="9">
        <f>ROUNDDOWN((('ASIG POR TRAMO'!M377*20%)+((45125*($B374/44)))),0)</f>
        <v>79610</v>
      </c>
      <c r="N374" s="9">
        <f>ROUNDDOWN((('ASIG POR TRAMO'!N377*20%)+((45125*($B374/44)))),0)</f>
        <v>83989</v>
      </c>
      <c r="O374" s="9">
        <f>ROUNDDOWN((('ASIG POR TRAMO'!O377*20%)+((45125*($B374/44)))),0)</f>
        <v>88369</v>
      </c>
      <c r="P374" s="9">
        <f>ROUNDDOWN((('ASIG POR TRAMO'!P377*20%)+((45125*($B374/44)))),0)</f>
        <v>92748</v>
      </c>
      <c r="Q374" s="9">
        <f>ROUNDDOWN((('ASIG POR TRAMO'!Q377*20%)+((45125*($B374/44)))),0)</f>
        <v>97128</v>
      </c>
      <c r="R374" s="9">
        <f>ROUNDDOWN((('ASIG POR TRAMO'!R377*20%)+((45125*($B374/44)))),0)</f>
        <v>101507</v>
      </c>
    </row>
    <row r="375" spans="1:18" ht="17.45" customHeight="1" thickBot="1" x14ac:dyDescent="0.3">
      <c r="A375" s="11" t="s">
        <v>11</v>
      </c>
      <c r="B375" s="13">
        <v>23</v>
      </c>
      <c r="C375" s="14">
        <f>'RMN-BRP'!E25</f>
        <v>327598.2</v>
      </c>
      <c r="D375" s="9">
        <f>ROUNDDOWN((('ASIG POR TRAMO'!D378*20%)+((45125*($B375/44)))),0)</f>
        <v>42022</v>
      </c>
      <c r="E375" s="9">
        <f>ROUNDDOWN((('ASIG POR TRAMO'!E378*20%)+((45125*($B375/44)))),0)</f>
        <v>46601</v>
      </c>
      <c r="F375" s="9">
        <f>ROUNDDOWN((('ASIG POR TRAMO'!F378*20%)+((45125*($B375/44)))),0)</f>
        <v>51179</v>
      </c>
      <c r="G375" s="9">
        <f>ROUNDDOWN((('ASIG POR TRAMO'!G378*20%)+((45125*($B375/44)))),0)</f>
        <v>55758</v>
      </c>
      <c r="H375" s="9">
        <f>ROUNDDOWN((('ASIG POR TRAMO'!H378*20%)+((45125*($B375/44)))),0)</f>
        <v>60336</v>
      </c>
      <c r="I375" s="9">
        <f>ROUNDDOWN((('ASIG POR TRAMO'!I378*20%)+((45125*($B375/44)))),0)</f>
        <v>64915</v>
      </c>
      <c r="J375" s="9">
        <f>ROUNDDOWN((('ASIG POR TRAMO'!J378*20%)+((45125*($B375/44)))),0)</f>
        <v>69493</v>
      </c>
      <c r="K375" s="9">
        <f>ROUNDDOWN((('ASIG POR TRAMO'!K378*20%)+((45125*($B375/44)))),0)</f>
        <v>74072</v>
      </c>
      <c r="L375" s="9">
        <f>ROUNDDOWN((('ASIG POR TRAMO'!L378*20%)+((45125*($B375/44)))),0)</f>
        <v>78650</v>
      </c>
      <c r="M375" s="9">
        <f>ROUNDDOWN((('ASIG POR TRAMO'!M378*20%)+((45125*($B375/44)))),0)</f>
        <v>83229</v>
      </c>
      <c r="N375" s="9">
        <f>ROUNDDOWN((('ASIG POR TRAMO'!N378*20%)+((45125*($B375/44)))),0)</f>
        <v>87807</v>
      </c>
      <c r="O375" s="9">
        <f>ROUNDDOWN((('ASIG POR TRAMO'!O378*20%)+((45125*($B375/44)))),0)</f>
        <v>92386</v>
      </c>
      <c r="P375" s="9">
        <f>ROUNDDOWN((('ASIG POR TRAMO'!P378*20%)+((45125*($B375/44)))),0)</f>
        <v>96964</v>
      </c>
      <c r="Q375" s="9">
        <f>ROUNDDOWN((('ASIG POR TRAMO'!Q378*20%)+((45125*($B375/44)))),0)</f>
        <v>101543</v>
      </c>
      <c r="R375" s="9">
        <f>ROUNDDOWN((('ASIG POR TRAMO'!R378*20%)+((45125*($B375/44)))),0)</f>
        <v>106121</v>
      </c>
    </row>
    <row r="376" spans="1:18" ht="17.45" customHeight="1" thickBot="1" x14ac:dyDescent="0.3">
      <c r="A376" s="11" t="s">
        <v>11</v>
      </c>
      <c r="B376" s="13">
        <v>24</v>
      </c>
      <c r="C376" s="14">
        <f>'RMN-BRP'!E26</f>
        <v>341841.6</v>
      </c>
      <c r="D376" s="9">
        <f>ROUNDDOWN((('ASIG POR TRAMO'!D379*20%)+((45125*($B376/44)))),0)</f>
        <v>43849</v>
      </c>
      <c r="E376" s="9">
        <f>ROUNDDOWN((('ASIG POR TRAMO'!E379*20%)+((45125*($B376/44)))),0)</f>
        <v>48627</v>
      </c>
      <c r="F376" s="9">
        <f>ROUNDDOWN((('ASIG POR TRAMO'!F379*20%)+((45125*($B376/44)))),0)</f>
        <v>53404</v>
      </c>
      <c r="G376" s="9">
        <f>ROUNDDOWN((('ASIG POR TRAMO'!G379*20%)+((45125*($B376/44)))),0)</f>
        <v>58182</v>
      </c>
      <c r="H376" s="9">
        <f>ROUNDDOWN((('ASIG POR TRAMO'!H379*20%)+((45125*($B376/44)))),0)</f>
        <v>62960</v>
      </c>
      <c r="I376" s="9">
        <f>ROUNDDOWN((('ASIG POR TRAMO'!I379*20%)+((45125*($B376/44)))),0)</f>
        <v>67737</v>
      </c>
      <c r="J376" s="9">
        <f>ROUNDDOWN((('ASIG POR TRAMO'!J379*20%)+((45125*($B376/44)))),0)</f>
        <v>72515</v>
      </c>
      <c r="K376" s="9">
        <f>ROUNDDOWN((('ASIG POR TRAMO'!K379*20%)+((45125*($B376/44)))),0)</f>
        <v>77292</v>
      </c>
      <c r="L376" s="9">
        <f>ROUNDDOWN((('ASIG POR TRAMO'!L379*20%)+((45125*($B376/44)))),0)</f>
        <v>82070</v>
      </c>
      <c r="M376" s="9">
        <f>ROUNDDOWN((('ASIG POR TRAMO'!M379*20%)+((45125*($B376/44)))),0)</f>
        <v>86847</v>
      </c>
      <c r="N376" s="9">
        <f>ROUNDDOWN((('ASIG POR TRAMO'!N379*20%)+((45125*($B376/44)))),0)</f>
        <v>91625</v>
      </c>
      <c r="O376" s="9">
        <f>ROUNDDOWN((('ASIG POR TRAMO'!O379*20%)+((45125*($B376/44)))),0)</f>
        <v>96402</v>
      </c>
      <c r="P376" s="9">
        <f>ROUNDDOWN((('ASIG POR TRAMO'!P379*20%)+((45125*($B376/44)))),0)</f>
        <v>101180</v>
      </c>
      <c r="Q376" s="9">
        <f>ROUNDDOWN((('ASIG POR TRAMO'!Q379*20%)+((45125*($B376/44)))),0)</f>
        <v>105958</v>
      </c>
      <c r="R376" s="9">
        <f>ROUNDDOWN((('ASIG POR TRAMO'!R379*20%)+((45125*($B376/44)))),0)</f>
        <v>110735</v>
      </c>
    </row>
    <row r="377" spans="1:18" ht="17.45" customHeight="1" thickBot="1" x14ac:dyDescent="0.3">
      <c r="A377" s="11" t="s">
        <v>11</v>
      </c>
      <c r="B377" s="13">
        <v>25</v>
      </c>
      <c r="C377" s="14">
        <f>'RMN-BRP'!E27</f>
        <v>356085</v>
      </c>
      <c r="D377" s="9">
        <f>ROUNDDOWN((('ASIG POR TRAMO'!D380*20%)+((45125*($B377/44)))),0)</f>
        <v>45676</v>
      </c>
      <c r="E377" s="9">
        <f>ROUNDDOWN((('ASIG POR TRAMO'!E380*20%)+((45125*($B377/44)))),0)</f>
        <v>50653</v>
      </c>
      <c r="F377" s="9">
        <f>ROUNDDOWN((('ASIG POR TRAMO'!F380*20%)+((45125*($B377/44)))),0)</f>
        <v>55630</v>
      </c>
      <c r="G377" s="9">
        <f>ROUNDDOWN((('ASIG POR TRAMO'!G380*20%)+((45125*($B377/44)))),0)</f>
        <v>60606</v>
      </c>
      <c r="H377" s="9">
        <f>ROUNDDOWN((('ASIG POR TRAMO'!H380*20%)+((45125*($B377/44)))),0)</f>
        <v>65583</v>
      </c>
      <c r="I377" s="9">
        <f>ROUNDDOWN((('ASIG POR TRAMO'!I380*20%)+((45125*($B377/44)))),0)</f>
        <v>70560</v>
      </c>
      <c r="J377" s="9">
        <f>ROUNDDOWN((('ASIG POR TRAMO'!J380*20%)+((45125*($B377/44)))),0)</f>
        <v>75536</v>
      </c>
      <c r="K377" s="9">
        <f>ROUNDDOWN((('ASIG POR TRAMO'!K380*20%)+((45125*($B377/44)))),0)</f>
        <v>80513</v>
      </c>
      <c r="L377" s="9">
        <f>ROUNDDOWN((('ASIG POR TRAMO'!L380*20%)+((45125*($B377/44)))),0)</f>
        <v>85489</v>
      </c>
      <c r="M377" s="9">
        <f>ROUNDDOWN((('ASIG POR TRAMO'!M380*20%)+((45125*($B377/44)))),0)</f>
        <v>90466</v>
      </c>
      <c r="N377" s="9">
        <f>ROUNDDOWN((('ASIG POR TRAMO'!N380*20%)+((45125*($B377/44)))),0)</f>
        <v>95443</v>
      </c>
      <c r="O377" s="9">
        <f>ROUNDDOWN((('ASIG POR TRAMO'!O380*20%)+((45125*($B377/44)))),0)</f>
        <v>100419</v>
      </c>
      <c r="P377" s="9">
        <f>ROUNDDOWN((('ASIG POR TRAMO'!P380*20%)+((45125*($B377/44)))),0)</f>
        <v>105396</v>
      </c>
      <c r="Q377" s="9">
        <f>ROUNDDOWN((('ASIG POR TRAMO'!Q380*20%)+((45125*($B377/44)))),0)</f>
        <v>110373</v>
      </c>
      <c r="R377" s="9">
        <f>ROUNDDOWN((('ASIG POR TRAMO'!R380*20%)+((45125*($B377/44)))),0)</f>
        <v>115349</v>
      </c>
    </row>
    <row r="378" spans="1:18" ht="17.45" customHeight="1" thickBot="1" x14ac:dyDescent="0.3">
      <c r="A378" s="11" t="s">
        <v>11</v>
      </c>
      <c r="B378" s="13">
        <v>26</v>
      </c>
      <c r="C378" s="14">
        <f>'RMN-BRP'!E28</f>
        <v>370328.39999999997</v>
      </c>
      <c r="D378" s="9">
        <f>ROUNDDOWN((('ASIG POR TRAMO'!D381*20%)+((45125*($B378/44)))),0)</f>
        <v>47503</v>
      </c>
      <c r="E378" s="9">
        <f>ROUNDDOWN((('ASIG POR TRAMO'!E381*20%)+((45125*($B378/44)))),0)</f>
        <v>52679</v>
      </c>
      <c r="F378" s="9">
        <f>ROUNDDOWN((('ASIG POR TRAMO'!F381*20%)+((45125*($B378/44)))),0)</f>
        <v>57855</v>
      </c>
      <c r="G378" s="9">
        <f>ROUNDDOWN((('ASIG POR TRAMO'!G381*20%)+((45125*($B378/44)))),0)</f>
        <v>63030</v>
      </c>
      <c r="H378" s="9">
        <f>ROUNDDOWN((('ASIG POR TRAMO'!H381*20%)+((45125*($B378/44)))),0)</f>
        <v>68206</v>
      </c>
      <c r="I378" s="9">
        <f>ROUNDDOWN((('ASIG POR TRAMO'!I381*20%)+((45125*($B378/44)))),0)</f>
        <v>73382</v>
      </c>
      <c r="J378" s="9">
        <f>ROUNDDOWN((('ASIG POR TRAMO'!J381*20%)+((45125*($B378/44)))),0)</f>
        <v>78557</v>
      </c>
      <c r="K378" s="9">
        <f>ROUNDDOWN((('ASIG POR TRAMO'!K381*20%)+((45125*($B378/44)))),0)</f>
        <v>83733</v>
      </c>
      <c r="L378" s="9">
        <f>ROUNDDOWN((('ASIG POR TRAMO'!L381*20%)+((45125*($B378/44)))),0)</f>
        <v>88909</v>
      </c>
      <c r="M378" s="9">
        <f>ROUNDDOWN((('ASIG POR TRAMO'!M381*20%)+((45125*($B378/44)))),0)</f>
        <v>94085</v>
      </c>
      <c r="N378" s="9">
        <f>ROUNDDOWN((('ASIG POR TRAMO'!N381*20%)+((45125*($B378/44)))),0)</f>
        <v>99260</v>
      </c>
      <c r="O378" s="9">
        <f>ROUNDDOWN((('ASIG POR TRAMO'!O381*20%)+((45125*($B378/44)))),0)</f>
        <v>104436</v>
      </c>
      <c r="P378" s="9">
        <f>ROUNDDOWN((('ASIG POR TRAMO'!P381*20%)+((45125*($B378/44)))),0)</f>
        <v>109612</v>
      </c>
      <c r="Q378" s="9">
        <f>ROUNDDOWN((('ASIG POR TRAMO'!Q381*20%)+((45125*($B378/44)))),0)</f>
        <v>114787</v>
      </c>
      <c r="R378" s="9">
        <f>ROUNDDOWN((('ASIG POR TRAMO'!R381*20%)+((45125*($B378/44)))),0)</f>
        <v>119963</v>
      </c>
    </row>
    <row r="379" spans="1:18" ht="17.45" customHeight="1" thickBot="1" x14ac:dyDescent="0.3">
      <c r="A379" s="11" t="s">
        <v>11</v>
      </c>
      <c r="B379" s="13">
        <v>27</v>
      </c>
      <c r="C379" s="14">
        <f>'RMN-BRP'!E29</f>
        <v>384571.8</v>
      </c>
      <c r="D379" s="9">
        <f>ROUNDDOWN((('ASIG POR TRAMO'!D382*20%)+((45125*($B379/44)))),0)</f>
        <v>49330</v>
      </c>
      <c r="E379" s="9">
        <f>ROUNDDOWN((('ASIG POR TRAMO'!E382*20%)+((45125*($B379/44)))),0)</f>
        <v>54705</v>
      </c>
      <c r="F379" s="9">
        <f>ROUNDDOWN((('ASIG POR TRAMO'!F382*20%)+((45125*($B379/44)))),0)</f>
        <v>60080</v>
      </c>
      <c r="G379" s="9">
        <f>ROUNDDOWN((('ASIG POR TRAMO'!G382*20%)+((45125*($B379/44)))),0)</f>
        <v>65455</v>
      </c>
      <c r="H379" s="9">
        <f>ROUNDDOWN((('ASIG POR TRAMO'!H382*20%)+((45125*($B379/44)))),0)</f>
        <v>70829</v>
      </c>
      <c r="I379" s="9">
        <f>ROUNDDOWN((('ASIG POR TRAMO'!I382*20%)+((45125*($B379/44)))),0)</f>
        <v>76204</v>
      </c>
      <c r="J379" s="9">
        <f>ROUNDDOWN((('ASIG POR TRAMO'!J382*20%)+((45125*($B379/44)))),0)</f>
        <v>81579</v>
      </c>
      <c r="K379" s="9">
        <f>ROUNDDOWN((('ASIG POR TRAMO'!K382*20%)+((45125*($B379/44)))),0)</f>
        <v>86954</v>
      </c>
      <c r="L379" s="9">
        <f>ROUNDDOWN((('ASIG POR TRAMO'!L382*20%)+((45125*($B379/44)))),0)</f>
        <v>92329</v>
      </c>
      <c r="M379" s="9">
        <f>ROUNDDOWN((('ASIG POR TRAMO'!M382*20%)+((45125*($B379/44)))),0)</f>
        <v>97703</v>
      </c>
      <c r="N379" s="9">
        <f>ROUNDDOWN((('ASIG POR TRAMO'!N382*20%)+((45125*($B379/44)))),0)</f>
        <v>103078</v>
      </c>
      <c r="O379" s="9">
        <f>ROUNDDOWN((('ASIG POR TRAMO'!O382*20%)+((45125*($B379/44)))),0)</f>
        <v>108453</v>
      </c>
      <c r="P379" s="9">
        <f>ROUNDDOWN((('ASIG POR TRAMO'!P382*20%)+((45125*($B379/44)))),0)</f>
        <v>113828</v>
      </c>
      <c r="Q379" s="9">
        <f>ROUNDDOWN((('ASIG POR TRAMO'!Q382*20%)+((45125*($B379/44)))),0)</f>
        <v>119202</v>
      </c>
      <c r="R379" s="9">
        <f>ROUNDDOWN((('ASIG POR TRAMO'!R382*20%)+((45125*($B379/44)))),0)</f>
        <v>124577</v>
      </c>
    </row>
    <row r="380" spans="1:18" ht="17.45" customHeight="1" thickBot="1" x14ac:dyDescent="0.3">
      <c r="A380" s="11" t="s">
        <v>11</v>
      </c>
      <c r="B380" s="13">
        <v>28</v>
      </c>
      <c r="C380" s="14">
        <f>'RMN-BRP'!E30</f>
        <v>398815.2</v>
      </c>
      <c r="D380" s="9">
        <f>ROUNDDOWN((('ASIG POR TRAMO'!D383*20%)+((45125*($B380/44)))),0)</f>
        <v>51157</v>
      </c>
      <c r="E380" s="9">
        <f>ROUNDDOWN((('ASIG POR TRAMO'!E383*20%)+((45125*($B380/44)))),0)</f>
        <v>56731</v>
      </c>
      <c r="F380" s="9">
        <f>ROUNDDOWN((('ASIG POR TRAMO'!F383*20%)+((45125*($B380/44)))),0)</f>
        <v>62305</v>
      </c>
      <c r="G380" s="9">
        <f>ROUNDDOWN((('ASIG POR TRAMO'!G383*20%)+((45125*($B380/44)))),0)</f>
        <v>67879</v>
      </c>
      <c r="H380" s="9">
        <f>ROUNDDOWN((('ASIG POR TRAMO'!H383*20%)+((45125*($B380/44)))),0)</f>
        <v>73453</v>
      </c>
      <c r="I380" s="9">
        <f>ROUNDDOWN((('ASIG POR TRAMO'!I383*20%)+((45125*($B380/44)))),0)</f>
        <v>79027</v>
      </c>
      <c r="J380" s="9">
        <f>ROUNDDOWN((('ASIG POR TRAMO'!J383*20%)+((45125*($B380/44)))),0)</f>
        <v>84601</v>
      </c>
      <c r="K380" s="9">
        <f>ROUNDDOWN((('ASIG POR TRAMO'!K383*20%)+((45125*($B380/44)))),0)</f>
        <v>90174</v>
      </c>
      <c r="L380" s="9">
        <f>ROUNDDOWN((('ASIG POR TRAMO'!L383*20%)+((45125*($B380/44)))),0)</f>
        <v>95748</v>
      </c>
      <c r="M380" s="9">
        <f>ROUNDDOWN((('ASIG POR TRAMO'!M383*20%)+((45125*($B380/44)))),0)</f>
        <v>101322</v>
      </c>
      <c r="N380" s="9">
        <f>ROUNDDOWN((('ASIG POR TRAMO'!N383*20%)+((45125*($B380/44)))),0)</f>
        <v>106896</v>
      </c>
      <c r="O380" s="9">
        <f>ROUNDDOWN((('ASIG POR TRAMO'!O383*20%)+((45125*($B380/44)))),0)</f>
        <v>112470</v>
      </c>
      <c r="P380" s="9">
        <f>ROUNDDOWN((('ASIG POR TRAMO'!P383*20%)+((45125*($B380/44)))),0)</f>
        <v>118043</v>
      </c>
      <c r="Q380" s="9">
        <f>ROUNDDOWN((('ASIG POR TRAMO'!Q383*20%)+((45125*($B380/44)))),0)</f>
        <v>123617</v>
      </c>
      <c r="R380" s="9">
        <f>ROUNDDOWN((('ASIG POR TRAMO'!R383*20%)+((45125*($B380/44)))),0)</f>
        <v>129191</v>
      </c>
    </row>
    <row r="381" spans="1:18" ht="17.45" customHeight="1" thickBot="1" x14ac:dyDescent="0.3">
      <c r="A381" s="11" t="s">
        <v>11</v>
      </c>
      <c r="B381" s="13">
        <v>29</v>
      </c>
      <c r="C381" s="14">
        <f>'RMN-BRP'!E31</f>
        <v>413058.6</v>
      </c>
      <c r="D381" s="9">
        <f>ROUNDDOWN((('ASIG POR TRAMO'!D384*20%)+((45125*($B381/44)))),0)</f>
        <v>52985</v>
      </c>
      <c r="E381" s="9">
        <f>ROUNDDOWN((('ASIG POR TRAMO'!E384*20%)+((45125*($B381/44)))),0)</f>
        <v>58758</v>
      </c>
      <c r="F381" s="9">
        <f>ROUNDDOWN((('ASIG POR TRAMO'!F384*20%)+((45125*($B381/44)))),0)</f>
        <v>64531</v>
      </c>
      <c r="G381" s="9">
        <f>ROUNDDOWN((('ASIG POR TRAMO'!G384*20%)+((45125*($B381/44)))),0)</f>
        <v>70303</v>
      </c>
      <c r="H381" s="9">
        <f>ROUNDDOWN((('ASIG POR TRAMO'!H384*20%)+((45125*($B381/44)))),0)</f>
        <v>76076</v>
      </c>
      <c r="I381" s="9">
        <f>ROUNDDOWN((('ASIG POR TRAMO'!I384*20%)+((45125*($B381/44)))),0)</f>
        <v>81849</v>
      </c>
      <c r="J381" s="9">
        <f>ROUNDDOWN((('ASIG POR TRAMO'!J384*20%)+((45125*($B381/44)))),0)</f>
        <v>87622</v>
      </c>
      <c r="K381" s="9">
        <f>ROUNDDOWN((('ASIG POR TRAMO'!K384*20%)+((45125*($B381/44)))),0)</f>
        <v>93395</v>
      </c>
      <c r="L381" s="9">
        <f>ROUNDDOWN((('ASIG POR TRAMO'!L384*20%)+((45125*($B381/44)))),0)</f>
        <v>99168</v>
      </c>
      <c r="M381" s="9">
        <f>ROUNDDOWN((('ASIG POR TRAMO'!M384*20%)+((45125*($B381/44)))),0)</f>
        <v>104941</v>
      </c>
      <c r="N381" s="9">
        <f>ROUNDDOWN((('ASIG POR TRAMO'!N384*20%)+((45125*($B381/44)))),0)</f>
        <v>110714</v>
      </c>
      <c r="O381" s="9">
        <f>ROUNDDOWN((('ASIG POR TRAMO'!O384*20%)+((45125*($B381/44)))),0)</f>
        <v>116486</v>
      </c>
      <c r="P381" s="9">
        <f>ROUNDDOWN((('ASIG POR TRAMO'!P384*20%)+((45125*($B381/44)))),0)</f>
        <v>122259</v>
      </c>
      <c r="Q381" s="9">
        <f>ROUNDDOWN((('ASIG POR TRAMO'!Q384*20%)+((45125*($B381/44)))),0)</f>
        <v>128032</v>
      </c>
      <c r="R381" s="9">
        <f>ROUNDDOWN((('ASIG POR TRAMO'!R384*20%)+((45125*($B381/44)))),0)</f>
        <v>133805</v>
      </c>
    </row>
    <row r="382" spans="1:18" ht="17.45" customHeight="1" thickBot="1" x14ac:dyDescent="0.3">
      <c r="A382" s="11" t="s">
        <v>11</v>
      </c>
      <c r="B382" s="13">
        <v>30</v>
      </c>
      <c r="C382" s="14">
        <f>'RMN-BRP'!E32</f>
        <v>427302</v>
      </c>
      <c r="D382" s="9">
        <f>ROUNDDOWN((('ASIG POR TRAMO'!D385*20%)+((45125*($B382/44)))),0)</f>
        <v>54812</v>
      </c>
      <c r="E382" s="9">
        <f>ROUNDDOWN((('ASIG POR TRAMO'!E385*20%)+((45125*($B382/44)))),0)</f>
        <v>60784</v>
      </c>
      <c r="F382" s="9">
        <f>ROUNDDOWN((('ASIG POR TRAMO'!F385*20%)+((45125*($B382/44)))),0)</f>
        <v>66756</v>
      </c>
      <c r="G382" s="9">
        <f>ROUNDDOWN((('ASIG POR TRAMO'!G385*20%)+((45125*($B382/44)))),0)</f>
        <v>72728</v>
      </c>
      <c r="H382" s="9">
        <f>ROUNDDOWN((('ASIG POR TRAMO'!H385*20%)+((45125*($B382/44)))),0)</f>
        <v>78700</v>
      </c>
      <c r="I382" s="9">
        <f>ROUNDDOWN((('ASIG POR TRAMO'!I385*20%)+((45125*($B382/44)))),0)</f>
        <v>84672</v>
      </c>
      <c r="J382" s="9">
        <f>ROUNDDOWN((('ASIG POR TRAMO'!J385*20%)+((45125*($B382/44)))),0)</f>
        <v>90643</v>
      </c>
      <c r="K382" s="9">
        <f>ROUNDDOWN((('ASIG POR TRAMO'!K385*20%)+((45125*($B382/44)))),0)</f>
        <v>96615</v>
      </c>
      <c r="L382" s="9">
        <f>ROUNDDOWN((('ASIG POR TRAMO'!L385*20%)+((45125*($B382/44)))),0)</f>
        <v>102588</v>
      </c>
      <c r="M382" s="9">
        <f>ROUNDDOWN((('ASIG POR TRAMO'!M385*20%)+((45125*($B382/44)))),0)</f>
        <v>108559</v>
      </c>
      <c r="N382" s="9">
        <f>ROUNDDOWN((('ASIG POR TRAMO'!N385*20%)+((45125*($B382/44)))),0)</f>
        <v>114531</v>
      </c>
      <c r="O382" s="9">
        <f>ROUNDDOWN((('ASIG POR TRAMO'!O385*20%)+((45125*($B382/44)))),0)</f>
        <v>120503</v>
      </c>
      <c r="P382" s="9">
        <f>ROUNDDOWN((('ASIG POR TRAMO'!P385*20%)+((45125*($B382/44)))),0)</f>
        <v>126475</v>
      </c>
      <c r="Q382" s="9">
        <f>ROUNDDOWN((('ASIG POR TRAMO'!Q385*20%)+((45125*($B382/44)))),0)</f>
        <v>132447</v>
      </c>
      <c r="R382" s="9">
        <f>ROUNDDOWN((('ASIG POR TRAMO'!R385*20%)+((45125*($B382/44)))),0)</f>
        <v>138419</v>
      </c>
    </row>
    <row r="383" spans="1:18" ht="17.45" customHeight="1" thickBot="1" x14ac:dyDescent="0.3">
      <c r="A383" s="11" t="s">
        <v>11</v>
      </c>
      <c r="B383" s="13">
        <v>31</v>
      </c>
      <c r="C383" s="14">
        <f>'RMN-BRP'!E33</f>
        <v>441545.39999999997</v>
      </c>
      <c r="D383" s="9">
        <f>ROUNDDOWN((('ASIG POR TRAMO'!D386*20%)+((45125*($B383/44)))),0)</f>
        <v>56639</v>
      </c>
      <c r="E383" s="9">
        <f>ROUNDDOWN((('ASIG POR TRAMO'!E386*20%)+((45125*($B383/44)))),0)</f>
        <v>62810</v>
      </c>
      <c r="F383" s="9">
        <f>ROUNDDOWN((('ASIG POR TRAMO'!F386*20%)+((45125*($B383/44)))),0)</f>
        <v>68981</v>
      </c>
      <c r="G383" s="9">
        <f>ROUNDDOWN((('ASIG POR TRAMO'!G386*20%)+((45125*($B383/44)))),0)</f>
        <v>75152</v>
      </c>
      <c r="H383" s="9">
        <f>ROUNDDOWN((('ASIG POR TRAMO'!H386*20%)+((45125*($B383/44)))),0)</f>
        <v>81323</v>
      </c>
      <c r="I383" s="9">
        <f>ROUNDDOWN((('ASIG POR TRAMO'!I386*20%)+((45125*($B383/44)))),0)</f>
        <v>87494</v>
      </c>
      <c r="J383" s="9">
        <f>ROUNDDOWN((('ASIG POR TRAMO'!J386*20%)+((45125*($B383/44)))),0)</f>
        <v>93665</v>
      </c>
      <c r="K383" s="9">
        <f>ROUNDDOWN((('ASIG POR TRAMO'!K386*20%)+((45125*($B383/44)))),0)</f>
        <v>99836</v>
      </c>
      <c r="L383" s="9">
        <f>ROUNDDOWN((('ASIG POR TRAMO'!L386*20%)+((45125*($B383/44)))),0)</f>
        <v>106007</v>
      </c>
      <c r="M383" s="9">
        <f>ROUNDDOWN((('ASIG POR TRAMO'!M386*20%)+((45125*($B383/44)))),0)</f>
        <v>112178</v>
      </c>
      <c r="N383" s="9">
        <f>ROUNDDOWN((('ASIG POR TRAMO'!N386*20%)+((45125*($B383/44)))),0)</f>
        <v>118349</v>
      </c>
      <c r="O383" s="9">
        <f>ROUNDDOWN((('ASIG POR TRAMO'!O386*20%)+((45125*($B383/44)))),0)</f>
        <v>124520</v>
      </c>
      <c r="P383" s="9">
        <f>ROUNDDOWN((('ASIG POR TRAMO'!P386*20%)+((45125*($B383/44)))),0)</f>
        <v>130691</v>
      </c>
      <c r="Q383" s="9">
        <f>ROUNDDOWN((('ASIG POR TRAMO'!Q386*20%)+((45125*($B383/44)))),0)</f>
        <v>136862</v>
      </c>
      <c r="R383" s="9">
        <f>ROUNDDOWN((('ASIG POR TRAMO'!R386*20%)+((45125*($B383/44)))),0)</f>
        <v>143033</v>
      </c>
    </row>
    <row r="384" spans="1:18" ht="17.45" customHeight="1" thickBot="1" x14ac:dyDescent="0.3">
      <c r="A384" s="11" t="s">
        <v>11</v>
      </c>
      <c r="B384" s="13">
        <v>32</v>
      </c>
      <c r="C384" s="14">
        <f>'RMN-BRP'!E34</f>
        <v>455788.79999999999</v>
      </c>
      <c r="D384" s="9">
        <f>ROUNDDOWN((('ASIG POR TRAMO'!D387*20%)+((45125*($B384/44)))),0)</f>
        <v>58466</v>
      </c>
      <c r="E384" s="9">
        <f>ROUNDDOWN((('ASIG POR TRAMO'!E387*20%)+((45125*($B384/44)))),0)</f>
        <v>64836</v>
      </c>
      <c r="F384" s="9">
        <f>ROUNDDOWN((('ASIG POR TRAMO'!F387*20%)+((45125*($B384/44)))),0)</f>
        <v>71206</v>
      </c>
      <c r="G384" s="9">
        <f>ROUNDDOWN((('ASIG POR TRAMO'!G387*20%)+((45125*($B384/44)))),0)</f>
        <v>77576</v>
      </c>
      <c r="H384" s="9">
        <f>ROUNDDOWN((('ASIG POR TRAMO'!H387*20%)+((45125*($B384/44)))),0)</f>
        <v>83946</v>
      </c>
      <c r="I384" s="9">
        <f>ROUNDDOWN((('ASIG POR TRAMO'!I387*20%)+((45125*($B384/44)))),0)</f>
        <v>90316</v>
      </c>
      <c r="J384" s="9">
        <f>ROUNDDOWN((('ASIG POR TRAMO'!J387*20%)+((45125*($B384/44)))),0)</f>
        <v>96686</v>
      </c>
      <c r="K384" s="9">
        <f>ROUNDDOWN((('ASIG POR TRAMO'!K387*20%)+((45125*($B384/44)))),0)</f>
        <v>103057</v>
      </c>
      <c r="L384" s="9">
        <f>ROUNDDOWN((('ASIG POR TRAMO'!L387*20%)+((45125*($B384/44)))),0)</f>
        <v>109426</v>
      </c>
      <c r="M384" s="9">
        <f>ROUNDDOWN((('ASIG POR TRAMO'!M387*20%)+((45125*($B384/44)))),0)</f>
        <v>115797</v>
      </c>
      <c r="N384" s="9">
        <f>ROUNDDOWN((('ASIG POR TRAMO'!N387*20%)+((45125*($B384/44)))),0)</f>
        <v>122167</v>
      </c>
      <c r="O384" s="9">
        <f>ROUNDDOWN((('ASIG POR TRAMO'!O387*20%)+((45125*($B384/44)))),0)</f>
        <v>128537</v>
      </c>
      <c r="P384" s="9">
        <f>ROUNDDOWN((('ASIG POR TRAMO'!P387*20%)+((45125*($B384/44)))),0)</f>
        <v>134907</v>
      </c>
      <c r="Q384" s="9">
        <f>ROUNDDOWN((('ASIG POR TRAMO'!Q387*20%)+((45125*($B384/44)))),0)</f>
        <v>141277</v>
      </c>
      <c r="R384" s="9">
        <f>ROUNDDOWN((('ASIG POR TRAMO'!R387*20%)+((45125*($B384/44)))),0)</f>
        <v>147647</v>
      </c>
    </row>
    <row r="385" spans="1:18" ht="17.45" customHeight="1" thickBot="1" x14ac:dyDescent="0.3">
      <c r="A385" s="11" t="s">
        <v>11</v>
      </c>
      <c r="B385" s="13">
        <v>33</v>
      </c>
      <c r="C385" s="14">
        <f>'RMN-BRP'!E35</f>
        <v>470032.2</v>
      </c>
      <c r="D385" s="9">
        <f>ROUNDDOWN((('ASIG POR TRAMO'!D388*20%)+((45125*($B385/44)))),0)</f>
        <v>60293</v>
      </c>
      <c r="E385" s="9">
        <f>ROUNDDOWN((('ASIG POR TRAMO'!E388*20%)+((45125*($B385/44)))),0)</f>
        <v>66862</v>
      </c>
      <c r="F385" s="9">
        <f>ROUNDDOWN((('ASIG POR TRAMO'!F388*20%)+((45125*($B385/44)))),0)</f>
        <v>73431</v>
      </c>
      <c r="G385" s="9">
        <f>ROUNDDOWN((('ASIG POR TRAMO'!G388*20%)+((45125*($B385/44)))),0)</f>
        <v>80000</v>
      </c>
      <c r="H385" s="9">
        <f>ROUNDDOWN((('ASIG POR TRAMO'!H388*20%)+((45125*($B385/44)))),0)</f>
        <v>86570</v>
      </c>
      <c r="I385" s="9">
        <f>ROUNDDOWN((('ASIG POR TRAMO'!I388*20%)+((45125*($B385/44)))),0)</f>
        <v>93139</v>
      </c>
      <c r="J385" s="9">
        <f>ROUNDDOWN((('ASIG POR TRAMO'!J388*20%)+((45125*($B385/44)))),0)</f>
        <v>99708</v>
      </c>
      <c r="K385" s="9">
        <f>ROUNDDOWN((('ASIG POR TRAMO'!K388*20%)+((45125*($B385/44)))),0)</f>
        <v>106277</v>
      </c>
      <c r="L385" s="9">
        <f>ROUNDDOWN((('ASIG POR TRAMO'!L388*20%)+((45125*($B385/44)))),0)</f>
        <v>112846</v>
      </c>
      <c r="M385" s="9">
        <f>ROUNDDOWN((('ASIG POR TRAMO'!M388*20%)+((45125*($B385/44)))),0)</f>
        <v>119415</v>
      </c>
      <c r="N385" s="9">
        <f>ROUNDDOWN((('ASIG POR TRAMO'!N388*20%)+((45125*($B385/44)))),0)</f>
        <v>125984</v>
      </c>
      <c r="O385" s="9">
        <f>ROUNDDOWN((('ASIG POR TRAMO'!O388*20%)+((45125*($B385/44)))),0)</f>
        <v>132554</v>
      </c>
      <c r="P385" s="9">
        <f>ROUNDDOWN((('ASIG POR TRAMO'!P388*20%)+((45125*($B385/44)))),0)</f>
        <v>139123</v>
      </c>
      <c r="Q385" s="9">
        <f>ROUNDDOWN((('ASIG POR TRAMO'!Q388*20%)+((45125*($B385/44)))),0)</f>
        <v>145692</v>
      </c>
      <c r="R385" s="9">
        <f>ROUNDDOWN((('ASIG POR TRAMO'!R388*20%)+((45125*($B385/44)))),0)</f>
        <v>152261</v>
      </c>
    </row>
    <row r="386" spans="1:18" ht="17.45" customHeight="1" thickBot="1" x14ac:dyDescent="0.3">
      <c r="A386" s="11" t="s">
        <v>11</v>
      </c>
      <c r="B386" s="13">
        <v>34</v>
      </c>
      <c r="C386" s="14">
        <f>'RMN-BRP'!E36</f>
        <v>484275.6</v>
      </c>
      <c r="D386" s="9">
        <f>ROUNDDOWN((('ASIG POR TRAMO'!D389*20%)+((45125*($B386/44)))),0)</f>
        <v>62120</v>
      </c>
      <c r="E386" s="9">
        <f>ROUNDDOWN((('ASIG POR TRAMO'!E389*20%)+((45125*($B386/44)))),0)</f>
        <v>68888</v>
      </c>
      <c r="F386" s="9">
        <f>ROUNDDOWN((('ASIG POR TRAMO'!F389*20%)+((45125*($B386/44)))),0)</f>
        <v>75657</v>
      </c>
      <c r="G386" s="9">
        <f>ROUNDDOWN((('ASIG POR TRAMO'!G389*20%)+((45125*($B386/44)))),0)</f>
        <v>82425</v>
      </c>
      <c r="H386" s="9">
        <f>ROUNDDOWN((('ASIG POR TRAMO'!H389*20%)+((45125*($B386/44)))),0)</f>
        <v>89193</v>
      </c>
      <c r="I386" s="9">
        <f>ROUNDDOWN((('ASIG POR TRAMO'!I389*20%)+((45125*($B386/44)))),0)</f>
        <v>95961</v>
      </c>
      <c r="J386" s="9">
        <f>ROUNDDOWN((('ASIG POR TRAMO'!J389*20%)+((45125*($B386/44)))),0)</f>
        <v>102729</v>
      </c>
      <c r="K386" s="9">
        <f>ROUNDDOWN((('ASIG POR TRAMO'!K389*20%)+((45125*($B386/44)))),0)</f>
        <v>109498</v>
      </c>
      <c r="L386" s="9">
        <f>ROUNDDOWN((('ASIG POR TRAMO'!L389*20%)+((45125*($B386/44)))),0)</f>
        <v>116266</v>
      </c>
      <c r="M386" s="9">
        <f>ROUNDDOWN((('ASIG POR TRAMO'!M389*20%)+((45125*($B386/44)))),0)</f>
        <v>123034</v>
      </c>
      <c r="N386" s="9">
        <f>ROUNDDOWN((('ASIG POR TRAMO'!N389*20%)+((45125*($B386/44)))),0)</f>
        <v>129802</v>
      </c>
      <c r="O386" s="9">
        <f>ROUNDDOWN((('ASIG POR TRAMO'!O389*20%)+((45125*($B386/44)))),0)</f>
        <v>136570</v>
      </c>
      <c r="P386" s="9">
        <f>ROUNDDOWN((('ASIG POR TRAMO'!P389*20%)+((45125*($B386/44)))),0)</f>
        <v>143339</v>
      </c>
      <c r="Q386" s="9">
        <f>ROUNDDOWN((('ASIG POR TRAMO'!Q389*20%)+((45125*($B386/44)))),0)</f>
        <v>150107</v>
      </c>
      <c r="R386" s="9">
        <f>ROUNDDOWN((('ASIG POR TRAMO'!R389*20%)+((45125*($B386/44)))),0)</f>
        <v>156875</v>
      </c>
    </row>
    <row r="387" spans="1:18" ht="17.45" customHeight="1" thickBot="1" x14ac:dyDescent="0.3">
      <c r="A387" s="11" t="s">
        <v>11</v>
      </c>
      <c r="B387" s="13">
        <v>35</v>
      </c>
      <c r="C387" s="14">
        <f>'RMN-BRP'!E37</f>
        <v>498519</v>
      </c>
      <c r="D387" s="9">
        <f>ROUNDDOWN((('ASIG POR TRAMO'!D390*20%)+((45125*($B387/44)))),0)</f>
        <v>63947</v>
      </c>
      <c r="E387" s="9">
        <f>ROUNDDOWN((('ASIG POR TRAMO'!E390*20%)+((45125*($B387/44)))),0)</f>
        <v>70914</v>
      </c>
      <c r="F387" s="9">
        <f>ROUNDDOWN((('ASIG POR TRAMO'!F390*20%)+((45125*($B387/44)))),0)</f>
        <v>77882</v>
      </c>
      <c r="G387" s="9">
        <f>ROUNDDOWN((('ASIG POR TRAMO'!G390*20%)+((45125*($B387/44)))),0)</f>
        <v>84849</v>
      </c>
      <c r="H387" s="9">
        <f>ROUNDDOWN((('ASIG POR TRAMO'!H390*20%)+((45125*($B387/44)))),0)</f>
        <v>91816</v>
      </c>
      <c r="I387" s="9">
        <f>ROUNDDOWN((('ASIG POR TRAMO'!I390*20%)+((45125*($B387/44)))),0)</f>
        <v>98784</v>
      </c>
      <c r="J387" s="9">
        <f>ROUNDDOWN((('ASIG POR TRAMO'!J390*20%)+((45125*($B387/44)))),0)</f>
        <v>105751</v>
      </c>
      <c r="K387" s="9">
        <f>ROUNDDOWN((('ASIG POR TRAMO'!K390*20%)+((45125*($B387/44)))),0)</f>
        <v>112718</v>
      </c>
      <c r="L387" s="9">
        <f>ROUNDDOWN((('ASIG POR TRAMO'!L390*20%)+((45125*($B387/44)))),0)</f>
        <v>119685</v>
      </c>
      <c r="M387" s="9">
        <f>ROUNDDOWN((('ASIG POR TRAMO'!M390*20%)+((45125*($B387/44)))),0)</f>
        <v>126653</v>
      </c>
      <c r="N387" s="9">
        <f>ROUNDDOWN((('ASIG POR TRAMO'!N390*20%)+((45125*($B387/44)))),0)</f>
        <v>133620</v>
      </c>
      <c r="O387" s="9">
        <f>ROUNDDOWN((('ASIG POR TRAMO'!O390*20%)+((45125*($B387/44)))),0)</f>
        <v>140587</v>
      </c>
      <c r="P387" s="9">
        <f>ROUNDDOWN((('ASIG POR TRAMO'!P390*20%)+((45125*($B387/44)))),0)</f>
        <v>147555</v>
      </c>
      <c r="Q387" s="9">
        <f>ROUNDDOWN((('ASIG POR TRAMO'!Q390*20%)+((45125*($B387/44)))),0)</f>
        <v>154522</v>
      </c>
      <c r="R387" s="9">
        <f>ROUNDDOWN((('ASIG POR TRAMO'!R390*20%)+((45125*($B387/44)))),0)</f>
        <v>161489</v>
      </c>
    </row>
    <row r="388" spans="1:18" ht="17.45" customHeight="1" thickBot="1" x14ac:dyDescent="0.3">
      <c r="A388" s="11" t="s">
        <v>11</v>
      </c>
      <c r="B388" s="13">
        <v>36</v>
      </c>
      <c r="C388" s="14">
        <f>'RMN-BRP'!E38</f>
        <v>512762.39999999997</v>
      </c>
      <c r="D388" s="9">
        <f>ROUNDDOWN((('ASIG POR TRAMO'!D391*20%)+((45125*($B388/44)))),0)</f>
        <v>65774</v>
      </c>
      <c r="E388" s="9">
        <f>ROUNDDOWN((('ASIG POR TRAMO'!E391*20%)+((45125*($B388/44)))),0)</f>
        <v>72941</v>
      </c>
      <c r="F388" s="9">
        <f>ROUNDDOWN((('ASIG POR TRAMO'!F391*20%)+((45125*($B388/44)))),0)</f>
        <v>80107</v>
      </c>
      <c r="G388" s="9">
        <f>ROUNDDOWN((('ASIG POR TRAMO'!G391*20%)+((45125*($B388/44)))),0)</f>
        <v>87273</v>
      </c>
      <c r="H388" s="9">
        <f>ROUNDDOWN((('ASIG POR TRAMO'!H391*20%)+((45125*($B388/44)))),0)</f>
        <v>94440</v>
      </c>
      <c r="I388" s="9">
        <f>ROUNDDOWN((('ASIG POR TRAMO'!I391*20%)+((45125*($B388/44)))),0)</f>
        <v>101606</v>
      </c>
      <c r="J388" s="9">
        <f>ROUNDDOWN((('ASIG POR TRAMO'!J391*20%)+((45125*($B388/44)))),0)</f>
        <v>108772</v>
      </c>
      <c r="K388" s="9">
        <f>ROUNDDOWN((('ASIG POR TRAMO'!K391*20%)+((45125*($B388/44)))),0)</f>
        <v>115939</v>
      </c>
      <c r="L388" s="9">
        <f>ROUNDDOWN((('ASIG POR TRAMO'!L391*20%)+((45125*($B388/44)))),0)</f>
        <v>123105</v>
      </c>
      <c r="M388" s="9">
        <f>ROUNDDOWN((('ASIG POR TRAMO'!M391*20%)+((45125*($B388/44)))),0)</f>
        <v>130271</v>
      </c>
      <c r="N388" s="9">
        <f>ROUNDDOWN((('ASIG POR TRAMO'!N391*20%)+((45125*($B388/44)))),0)</f>
        <v>137438</v>
      </c>
      <c r="O388" s="9">
        <f>ROUNDDOWN((('ASIG POR TRAMO'!O391*20%)+((45125*($B388/44)))),0)</f>
        <v>144604</v>
      </c>
      <c r="P388" s="9">
        <f>ROUNDDOWN((('ASIG POR TRAMO'!P391*20%)+((45125*($B388/44)))),0)</f>
        <v>151771</v>
      </c>
      <c r="Q388" s="9">
        <f>ROUNDDOWN((('ASIG POR TRAMO'!Q391*20%)+((45125*($B388/44)))),0)</f>
        <v>158937</v>
      </c>
      <c r="R388" s="9">
        <f>ROUNDDOWN((('ASIG POR TRAMO'!R391*20%)+((45125*($B388/44)))),0)</f>
        <v>166103</v>
      </c>
    </row>
    <row r="389" spans="1:18" ht="17.45" customHeight="1" thickBot="1" x14ac:dyDescent="0.3">
      <c r="A389" s="11" t="s">
        <v>11</v>
      </c>
      <c r="B389" s="13">
        <v>37</v>
      </c>
      <c r="C389" s="14">
        <f>'RMN-BRP'!E39</f>
        <v>527005.79999999993</v>
      </c>
      <c r="D389" s="9">
        <f>ROUNDDOWN((('ASIG POR TRAMO'!D392*20%)+((45125*($B389/44)))),0)</f>
        <v>67601</v>
      </c>
      <c r="E389" s="9">
        <f>ROUNDDOWN((('ASIG POR TRAMO'!E392*20%)+((45125*($B389/44)))),0)</f>
        <v>74967</v>
      </c>
      <c r="F389" s="9">
        <f>ROUNDDOWN((('ASIG POR TRAMO'!F392*20%)+((45125*($B389/44)))),0)</f>
        <v>82332</v>
      </c>
      <c r="G389" s="9">
        <f>ROUNDDOWN((('ASIG POR TRAMO'!G392*20%)+((45125*($B389/44)))),0)</f>
        <v>89698</v>
      </c>
      <c r="H389" s="9">
        <f>ROUNDDOWN((('ASIG POR TRAMO'!H392*20%)+((45125*($B389/44)))),0)</f>
        <v>97063</v>
      </c>
      <c r="I389" s="9">
        <f>ROUNDDOWN((('ASIG POR TRAMO'!I392*20%)+((45125*($B389/44)))),0)</f>
        <v>104428</v>
      </c>
      <c r="J389" s="9">
        <f>ROUNDDOWN((('ASIG POR TRAMO'!J392*20%)+((45125*($B389/44)))),0)</f>
        <v>111794</v>
      </c>
      <c r="K389" s="9">
        <f>ROUNDDOWN((('ASIG POR TRAMO'!K392*20%)+((45125*($B389/44)))),0)</f>
        <v>119159</v>
      </c>
      <c r="L389" s="9">
        <f>ROUNDDOWN((('ASIG POR TRAMO'!L392*20%)+((45125*($B389/44)))),0)</f>
        <v>126525</v>
      </c>
      <c r="M389" s="9">
        <f>ROUNDDOWN((('ASIG POR TRAMO'!M392*20%)+((45125*($B389/44)))),0)</f>
        <v>133890</v>
      </c>
      <c r="N389" s="9">
        <f>ROUNDDOWN((('ASIG POR TRAMO'!N392*20%)+((45125*($B389/44)))),0)</f>
        <v>141255</v>
      </c>
      <c r="O389" s="9">
        <f>ROUNDDOWN((('ASIG POR TRAMO'!O392*20%)+((45125*($B389/44)))),0)</f>
        <v>148621</v>
      </c>
      <c r="P389" s="9">
        <f>ROUNDDOWN((('ASIG POR TRAMO'!P392*20%)+((45125*($B389/44)))),0)</f>
        <v>155986</v>
      </c>
      <c r="Q389" s="9">
        <f>ROUNDDOWN((('ASIG POR TRAMO'!Q392*20%)+((45125*($B389/44)))),0)</f>
        <v>163352</v>
      </c>
      <c r="R389" s="9">
        <f>ROUNDDOWN((('ASIG POR TRAMO'!R392*20%)+((45125*($B389/44)))),0)</f>
        <v>170717</v>
      </c>
    </row>
    <row r="390" spans="1:18" ht="17.45" customHeight="1" thickBot="1" x14ac:dyDescent="0.3">
      <c r="A390" s="11" t="s">
        <v>11</v>
      </c>
      <c r="B390" s="13">
        <v>38</v>
      </c>
      <c r="C390" s="14">
        <f>'RMN-BRP'!E40</f>
        <v>541249.19999999995</v>
      </c>
      <c r="D390" s="9">
        <f>ROUNDDOWN((('ASIG POR TRAMO'!D393*20%)+((45125*($B390/44)))),0)</f>
        <v>69428</v>
      </c>
      <c r="E390" s="9">
        <f>ROUNDDOWN((('ASIG POR TRAMO'!E393*20%)+((45125*($B390/44)))),0)</f>
        <v>76993</v>
      </c>
      <c r="F390" s="9">
        <f>ROUNDDOWN((('ASIG POR TRAMO'!F393*20%)+((45125*($B390/44)))),0)</f>
        <v>84557</v>
      </c>
      <c r="G390" s="9">
        <f>ROUNDDOWN((('ASIG POR TRAMO'!G393*20%)+((45125*($B390/44)))),0)</f>
        <v>92122</v>
      </c>
      <c r="H390" s="9">
        <f>ROUNDDOWN((('ASIG POR TRAMO'!H393*20%)+((45125*($B390/44)))),0)</f>
        <v>99686</v>
      </c>
      <c r="I390" s="9">
        <f>ROUNDDOWN((('ASIG POR TRAMO'!I393*20%)+((45125*($B390/44)))),0)</f>
        <v>107251</v>
      </c>
      <c r="J390" s="9">
        <f>ROUNDDOWN((('ASIG POR TRAMO'!J393*20%)+((45125*($B390/44)))),0)</f>
        <v>114815</v>
      </c>
      <c r="K390" s="9">
        <f>ROUNDDOWN((('ASIG POR TRAMO'!K393*20%)+((45125*($B390/44)))),0)</f>
        <v>122380</v>
      </c>
      <c r="L390" s="9">
        <f>ROUNDDOWN((('ASIG POR TRAMO'!L393*20%)+((45125*($B390/44)))),0)</f>
        <v>129944</v>
      </c>
      <c r="M390" s="9">
        <f>ROUNDDOWN((('ASIG POR TRAMO'!M393*20%)+((45125*($B390/44)))),0)</f>
        <v>137509</v>
      </c>
      <c r="N390" s="9">
        <f>ROUNDDOWN((('ASIG POR TRAMO'!N393*20%)+((45125*($B390/44)))),0)</f>
        <v>145073</v>
      </c>
      <c r="O390" s="9">
        <f>ROUNDDOWN((('ASIG POR TRAMO'!O393*20%)+((45125*($B390/44)))),0)</f>
        <v>152638</v>
      </c>
      <c r="P390" s="9">
        <f>ROUNDDOWN((('ASIG POR TRAMO'!P393*20%)+((45125*($B390/44)))),0)</f>
        <v>160202</v>
      </c>
      <c r="Q390" s="9">
        <f>ROUNDDOWN((('ASIG POR TRAMO'!Q393*20%)+((45125*($B390/44)))),0)</f>
        <v>167767</v>
      </c>
      <c r="R390" s="9">
        <f>ROUNDDOWN((('ASIG POR TRAMO'!R393*20%)+((45125*($B390/44)))),0)</f>
        <v>175331</v>
      </c>
    </row>
    <row r="391" spans="1:18" ht="17.45" customHeight="1" thickBot="1" x14ac:dyDescent="0.3">
      <c r="A391" s="11" t="s">
        <v>11</v>
      </c>
      <c r="B391" s="13">
        <v>39</v>
      </c>
      <c r="C391" s="14">
        <f>'RMN-BRP'!E41</f>
        <v>555492.6</v>
      </c>
      <c r="D391" s="9">
        <f>ROUNDDOWN((('ASIG POR TRAMO'!D394*20%)+((45125*($B391/44)))),0)</f>
        <v>71255</v>
      </c>
      <c r="E391" s="9">
        <f>ROUNDDOWN((('ASIG POR TRAMO'!E394*20%)+((45125*($B391/44)))),0)</f>
        <v>79019</v>
      </c>
      <c r="F391" s="9">
        <f>ROUNDDOWN((('ASIG POR TRAMO'!F394*20%)+((45125*($B391/44)))),0)</f>
        <v>86782</v>
      </c>
      <c r="G391" s="9">
        <f>ROUNDDOWN((('ASIG POR TRAMO'!G394*20%)+((45125*($B391/44)))),0)</f>
        <v>94546</v>
      </c>
      <c r="H391" s="9">
        <f>ROUNDDOWN((('ASIG POR TRAMO'!H394*20%)+((45125*($B391/44)))),0)</f>
        <v>102310</v>
      </c>
      <c r="I391" s="9">
        <f>ROUNDDOWN((('ASIG POR TRAMO'!I394*20%)+((45125*($B391/44)))),0)</f>
        <v>110073</v>
      </c>
      <c r="J391" s="9">
        <f>ROUNDDOWN((('ASIG POR TRAMO'!J394*20%)+((45125*($B391/44)))),0)</f>
        <v>117837</v>
      </c>
      <c r="K391" s="9">
        <f>ROUNDDOWN((('ASIG POR TRAMO'!K394*20%)+((45125*($B391/44)))),0)</f>
        <v>125600</v>
      </c>
      <c r="L391" s="9">
        <f>ROUNDDOWN((('ASIG POR TRAMO'!L394*20%)+((45125*($B391/44)))),0)</f>
        <v>133364</v>
      </c>
      <c r="M391" s="9">
        <f>ROUNDDOWN((('ASIG POR TRAMO'!M394*20%)+((45125*($B391/44)))),0)</f>
        <v>141127</v>
      </c>
      <c r="N391" s="9">
        <f>ROUNDDOWN((('ASIG POR TRAMO'!N394*20%)+((45125*($B391/44)))),0)</f>
        <v>148891</v>
      </c>
      <c r="O391" s="9">
        <f>ROUNDDOWN((('ASIG POR TRAMO'!O394*20%)+((45125*($B391/44)))),0)</f>
        <v>156654</v>
      </c>
      <c r="P391" s="9">
        <f>ROUNDDOWN((('ASIG POR TRAMO'!P394*20%)+((45125*($B391/44)))),0)</f>
        <v>164418</v>
      </c>
      <c r="Q391" s="9">
        <f>ROUNDDOWN((('ASIG POR TRAMO'!Q394*20%)+((45125*($B391/44)))),0)</f>
        <v>172182</v>
      </c>
      <c r="R391" s="9">
        <f>ROUNDDOWN((('ASIG POR TRAMO'!R394*20%)+((45125*($B391/44)))),0)</f>
        <v>179945</v>
      </c>
    </row>
    <row r="392" spans="1:18" ht="17.45" customHeight="1" thickBot="1" x14ac:dyDescent="0.3">
      <c r="A392" s="11" t="s">
        <v>11</v>
      </c>
      <c r="B392" s="13">
        <v>40</v>
      </c>
      <c r="C392" s="14">
        <f>'RMN-BRP'!E42</f>
        <v>569736</v>
      </c>
      <c r="D392" s="9">
        <f>ROUNDDOWN((('ASIG POR TRAMO'!D395*20%)+((45125*($B392/44)))),0)</f>
        <v>73083</v>
      </c>
      <c r="E392" s="9">
        <f>ROUNDDOWN((('ASIG POR TRAMO'!E395*20%)+((45125*($B392/44)))),0)</f>
        <v>81045</v>
      </c>
      <c r="F392" s="9">
        <f>ROUNDDOWN((('ASIG POR TRAMO'!F395*20%)+((45125*($B392/44)))),0)</f>
        <v>89008</v>
      </c>
      <c r="G392" s="9">
        <f>ROUNDDOWN((('ASIG POR TRAMO'!G395*20%)+((45125*($B392/44)))),0)</f>
        <v>96970</v>
      </c>
      <c r="H392" s="9">
        <f>ROUNDDOWN((('ASIG POR TRAMO'!H395*20%)+((45125*($B392/44)))),0)</f>
        <v>104933</v>
      </c>
      <c r="I392" s="9">
        <f>ROUNDDOWN((('ASIG POR TRAMO'!I395*20%)+((45125*($B392/44)))),0)</f>
        <v>112896</v>
      </c>
      <c r="J392" s="9">
        <f>ROUNDDOWN((('ASIG POR TRAMO'!J395*20%)+((45125*($B392/44)))),0)</f>
        <v>120858</v>
      </c>
      <c r="K392" s="9">
        <f>ROUNDDOWN((('ASIG POR TRAMO'!K395*20%)+((45125*($B392/44)))),0)</f>
        <v>128821</v>
      </c>
      <c r="L392" s="9">
        <f>ROUNDDOWN((('ASIG POR TRAMO'!L395*20%)+((45125*($B392/44)))),0)</f>
        <v>136783</v>
      </c>
      <c r="M392" s="9">
        <f>ROUNDDOWN((('ASIG POR TRAMO'!M395*20%)+((45125*($B392/44)))),0)</f>
        <v>144746</v>
      </c>
      <c r="N392" s="9">
        <f>ROUNDDOWN((('ASIG POR TRAMO'!N395*20%)+((45125*($B392/44)))),0)</f>
        <v>152709</v>
      </c>
      <c r="O392" s="9">
        <f>ROUNDDOWN((('ASIG POR TRAMO'!O395*20%)+((45125*($B392/44)))),0)</f>
        <v>160671</v>
      </c>
      <c r="P392" s="9">
        <f>ROUNDDOWN((('ASIG POR TRAMO'!P395*20%)+((45125*($B392/44)))),0)</f>
        <v>168634</v>
      </c>
      <c r="Q392" s="9">
        <f>ROUNDDOWN((('ASIG POR TRAMO'!Q395*20%)+((45125*($B392/44)))),0)</f>
        <v>176596</v>
      </c>
      <c r="R392" s="9">
        <f>ROUNDDOWN((('ASIG POR TRAMO'!R395*20%)+((45125*($B392/44)))),0)</f>
        <v>184559</v>
      </c>
    </row>
    <row r="393" spans="1:18" ht="17.45" customHeight="1" thickBot="1" x14ac:dyDescent="0.3">
      <c r="A393" s="11" t="s">
        <v>11</v>
      </c>
      <c r="B393" s="13">
        <v>41</v>
      </c>
      <c r="C393" s="14">
        <f>'RMN-BRP'!E43</f>
        <v>583979.4</v>
      </c>
      <c r="D393" s="9">
        <f>ROUNDDOWN((('ASIG POR TRAMO'!D396*20%)+((45125*($B393/44)))),0)</f>
        <v>74910</v>
      </c>
      <c r="E393" s="9">
        <f>ROUNDDOWN((('ASIG POR TRAMO'!E396*20%)+((45125*($B393/44)))),0)</f>
        <v>83071</v>
      </c>
      <c r="F393" s="9">
        <f>ROUNDDOWN((('ASIG POR TRAMO'!F396*20%)+((45125*($B393/44)))),0)</f>
        <v>91233</v>
      </c>
      <c r="G393" s="9">
        <f>ROUNDDOWN((('ASIG POR TRAMO'!G396*20%)+((45125*($B393/44)))),0)</f>
        <v>99395</v>
      </c>
      <c r="H393" s="9">
        <f>ROUNDDOWN((('ASIG POR TRAMO'!H396*20%)+((45125*($B393/44)))),0)</f>
        <v>107556</v>
      </c>
      <c r="I393" s="9">
        <f>ROUNDDOWN((('ASIG POR TRAMO'!I396*20%)+((45125*($B393/44)))),0)</f>
        <v>115718</v>
      </c>
      <c r="J393" s="9">
        <f>ROUNDDOWN((('ASIG POR TRAMO'!J396*20%)+((45125*($B393/44)))),0)</f>
        <v>123880</v>
      </c>
      <c r="K393" s="9">
        <f>ROUNDDOWN((('ASIG POR TRAMO'!K396*20%)+((45125*($B393/44)))),0)</f>
        <v>132041</v>
      </c>
      <c r="L393" s="9">
        <f>ROUNDDOWN((('ASIG POR TRAMO'!L396*20%)+((45125*($B393/44)))),0)</f>
        <v>140203</v>
      </c>
      <c r="M393" s="9">
        <f>ROUNDDOWN((('ASIG POR TRAMO'!M396*20%)+((45125*($B393/44)))),0)</f>
        <v>148365</v>
      </c>
      <c r="N393" s="9">
        <f>ROUNDDOWN((('ASIG POR TRAMO'!N396*20%)+((45125*($B393/44)))),0)</f>
        <v>156526</v>
      </c>
      <c r="O393" s="9">
        <f>ROUNDDOWN((('ASIG POR TRAMO'!O396*20%)+((45125*($B393/44)))),0)</f>
        <v>164688</v>
      </c>
      <c r="P393" s="9">
        <f>ROUNDDOWN((('ASIG POR TRAMO'!P396*20%)+((45125*($B393/44)))),0)</f>
        <v>172850</v>
      </c>
      <c r="Q393" s="9">
        <f>ROUNDDOWN((('ASIG POR TRAMO'!Q396*20%)+((45125*($B393/44)))),0)</f>
        <v>181011</v>
      </c>
      <c r="R393" s="9">
        <f>ROUNDDOWN((('ASIG POR TRAMO'!R396*20%)+((45125*($B393/44)))),0)</f>
        <v>189173</v>
      </c>
    </row>
    <row r="394" spans="1:18" ht="17.45" customHeight="1" thickBot="1" x14ac:dyDescent="0.3">
      <c r="A394" s="11" t="s">
        <v>11</v>
      </c>
      <c r="B394" s="13">
        <v>42</v>
      </c>
      <c r="C394" s="14">
        <f>'RMN-BRP'!E44</f>
        <v>598222.79999999993</v>
      </c>
      <c r="D394" s="9">
        <f>ROUNDDOWN((('ASIG POR TRAMO'!D397*20%)+((45125*($B394/44)))),0)</f>
        <v>76737</v>
      </c>
      <c r="E394" s="9">
        <f>ROUNDDOWN((('ASIG POR TRAMO'!E397*20%)+((45125*($B394/44)))),0)</f>
        <v>85097</v>
      </c>
      <c r="F394" s="9">
        <f>ROUNDDOWN((('ASIG POR TRAMO'!F397*20%)+((45125*($B394/44)))),0)</f>
        <v>93458</v>
      </c>
      <c r="G394" s="9">
        <f>ROUNDDOWN((('ASIG POR TRAMO'!G397*20%)+((45125*($B394/44)))),0)</f>
        <v>101819</v>
      </c>
      <c r="H394" s="9">
        <f>ROUNDDOWN((('ASIG POR TRAMO'!H397*20%)+((45125*($B394/44)))),0)</f>
        <v>110180</v>
      </c>
      <c r="I394" s="9">
        <f>ROUNDDOWN((('ASIG POR TRAMO'!I397*20%)+((45125*($B394/44)))),0)</f>
        <v>118541</v>
      </c>
      <c r="J394" s="9">
        <f>ROUNDDOWN((('ASIG POR TRAMO'!J397*20%)+((45125*($B394/44)))),0)</f>
        <v>126901</v>
      </c>
      <c r="K394" s="9">
        <f>ROUNDDOWN((('ASIG POR TRAMO'!K397*20%)+((45125*($B394/44)))),0)</f>
        <v>135262</v>
      </c>
      <c r="L394" s="9">
        <f>ROUNDDOWN((('ASIG POR TRAMO'!L397*20%)+((45125*($B394/44)))),0)</f>
        <v>143623</v>
      </c>
      <c r="M394" s="9">
        <f>ROUNDDOWN((('ASIG POR TRAMO'!M397*20%)+((45125*($B394/44)))),0)</f>
        <v>151983</v>
      </c>
      <c r="N394" s="9">
        <f>ROUNDDOWN((('ASIG POR TRAMO'!N397*20%)+((45125*($B394/44)))),0)</f>
        <v>160344</v>
      </c>
      <c r="O394" s="9">
        <f>ROUNDDOWN((('ASIG POR TRAMO'!O397*20%)+((45125*($B394/44)))),0)</f>
        <v>168705</v>
      </c>
      <c r="P394" s="9">
        <f>ROUNDDOWN((('ASIG POR TRAMO'!P397*20%)+((45125*($B394/44)))),0)</f>
        <v>177066</v>
      </c>
      <c r="Q394" s="9">
        <f>ROUNDDOWN((('ASIG POR TRAMO'!Q397*20%)+((45125*($B394/44)))),0)</f>
        <v>185426</v>
      </c>
      <c r="R394" s="9">
        <f>ROUNDDOWN((('ASIG POR TRAMO'!R397*20%)+((45125*($B394/44)))),0)</f>
        <v>193787</v>
      </c>
    </row>
    <row r="395" spans="1:18" ht="17.45" customHeight="1" thickBot="1" x14ac:dyDescent="0.3">
      <c r="A395" s="11" t="s">
        <v>11</v>
      </c>
      <c r="B395" s="13">
        <v>43</v>
      </c>
      <c r="C395" s="14">
        <f>'RMN-BRP'!E45</f>
        <v>612466.19999999995</v>
      </c>
      <c r="D395" s="9">
        <f>ROUNDDOWN((('ASIG POR TRAMO'!D398*20%)+((45125*($B395/44)))),0)</f>
        <v>78564</v>
      </c>
      <c r="E395" s="9">
        <f>ROUNDDOWN((('ASIG POR TRAMO'!E398*20%)+((45125*($B395/44)))),0)</f>
        <v>87124</v>
      </c>
      <c r="F395" s="9">
        <f>ROUNDDOWN((('ASIG POR TRAMO'!F398*20%)+((45125*($B395/44)))),0)</f>
        <v>95683</v>
      </c>
      <c r="G395" s="9">
        <f>ROUNDDOWN((('ASIG POR TRAMO'!G398*20%)+((45125*($B395/44)))),0)</f>
        <v>104243</v>
      </c>
      <c r="H395" s="9">
        <f>ROUNDDOWN((('ASIG POR TRAMO'!H398*20%)+((45125*($B395/44)))),0)</f>
        <v>112803</v>
      </c>
      <c r="I395" s="9">
        <f>ROUNDDOWN((('ASIG POR TRAMO'!I398*20%)+((45125*($B395/44)))),0)</f>
        <v>121363</v>
      </c>
      <c r="J395" s="9">
        <f>ROUNDDOWN((('ASIG POR TRAMO'!J398*20%)+((45125*($B395/44)))),0)</f>
        <v>129923</v>
      </c>
      <c r="K395" s="9">
        <f>ROUNDDOWN((('ASIG POR TRAMO'!K398*20%)+((45125*($B395/44)))),0)</f>
        <v>138483</v>
      </c>
      <c r="L395" s="9">
        <f>ROUNDDOWN((('ASIG POR TRAMO'!L398*20%)+((45125*($B395/44)))),0)</f>
        <v>147042</v>
      </c>
      <c r="M395" s="9">
        <f>ROUNDDOWN((('ASIG POR TRAMO'!M398*20%)+((45125*($B395/44)))),0)</f>
        <v>155602</v>
      </c>
      <c r="N395" s="9">
        <f>ROUNDDOWN((('ASIG POR TRAMO'!N398*20%)+((45125*($B395/44)))),0)</f>
        <v>164162</v>
      </c>
      <c r="O395" s="9">
        <f>ROUNDDOWN((('ASIG POR TRAMO'!O398*20%)+((45125*($B395/44)))),0)</f>
        <v>172722</v>
      </c>
      <c r="P395" s="9">
        <f>ROUNDDOWN((('ASIG POR TRAMO'!P398*20%)+((45125*($B395/44)))),0)</f>
        <v>181281</v>
      </c>
      <c r="Q395" s="9">
        <f>ROUNDDOWN((('ASIG POR TRAMO'!Q398*20%)+((45125*($B395/44)))),0)</f>
        <v>189841</v>
      </c>
      <c r="R395" s="9">
        <f>ROUNDDOWN((('ASIG POR TRAMO'!R398*20%)+((45125*($B395/44)))),0)</f>
        <v>198401</v>
      </c>
    </row>
    <row r="396" spans="1:18" ht="17.45" customHeight="1" thickBot="1" x14ac:dyDescent="0.3">
      <c r="A396" s="11" t="s">
        <v>11</v>
      </c>
      <c r="B396" s="15">
        <v>44</v>
      </c>
      <c r="C396" s="16">
        <f>'RMN-BRP'!E46</f>
        <v>626709.6</v>
      </c>
      <c r="D396" s="9">
        <f>ROUNDDOWN((('ASIG POR TRAMO'!D399*20%)+((45125*($B396/44)))),0)</f>
        <v>80391</v>
      </c>
      <c r="E396" s="9">
        <f>ROUNDDOWN((('ASIG POR TRAMO'!E399*20%)+((45125*($B396/44)))),0)</f>
        <v>89150</v>
      </c>
      <c r="F396" s="9">
        <f>ROUNDDOWN((('ASIG POR TRAMO'!F399*20%)+((45125*($B396/44)))),0)</f>
        <v>97909</v>
      </c>
      <c r="G396" s="9">
        <f>ROUNDDOWN((('ASIG POR TRAMO'!G399*20%)+((45125*($B396/44)))),0)</f>
        <v>106668</v>
      </c>
      <c r="H396" s="9">
        <f>ROUNDDOWN((('ASIG POR TRAMO'!H399*20%)+((45125*($B396/44)))),0)</f>
        <v>115426</v>
      </c>
      <c r="I396" s="9">
        <f>ROUNDDOWN((('ASIG POR TRAMO'!I399*20%)+((45125*($B396/44)))),0)</f>
        <v>124185</v>
      </c>
      <c r="J396" s="9">
        <f>ROUNDDOWN((('ASIG POR TRAMO'!J399*20%)+((45125*($B396/44)))),0)</f>
        <v>132944</v>
      </c>
      <c r="K396" s="9">
        <f>ROUNDDOWN((('ASIG POR TRAMO'!K399*20%)+((45125*($B396/44)))),0)</f>
        <v>141703</v>
      </c>
      <c r="L396" s="9">
        <f>ROUNDDOWN((('ASIG POR TRAMO'!L399*20%)+((45125*($B396/44)))),0)</f>
        <v>150462</v>
      </c>
      <c r="M396" s="9">
        <f>ROUNDDOWN((('ASIG POR TRAMO'!M399*20%)+((45125*($B396/44)))),0)</f>
        <v>159221</v>
      </c>
      <c r="N396" s="9">
        <f>ROUNDDOWN((('ASIG POR TRAMO'!N399*20%)+((45125*($B396/44)))),0)</f>
        <v>167980</v>
      </c>
      <c r="O396" s="9">
        <f>ROUNDDOWN((('ASIG POR TRAMO'!O399*20%)+((45125*($B396/44)))),0)</f>
        <v>176739</v>
      </c>
      <c r="P396" s="9">
        <f>ROUNDDOWN((('ASIG POR TRAMO'!P399*20%)+((45125*($B396/44)))),0)</f>
        <v>185497</v>
      </c>
      <c r="Q396" s="9">
        <f>ROUNDDOWN((('ASIG POR TRAMO'!Q399*20%)+((45125*($B396/44)))),0)</f>
        <v>194256</v>
      </c>
      <c r="R396" s="9">
        <f>ROUNDDOWN((('ASIG POR TRAMO'!R399*20%)+((45125*($B396/44)))),0)</f>
        <v>203015</v>
      </c>
    </row>
    <row r="401" spans="1:18" ht="15.75" thickBot="1" x14ac:dyDescent="0.3"/>
    <row r="402" spans="1:18" ht="16.5" thickBot="1" x14ac:dyDescent="0.3">
      <c r="A402" s="1"/>
      <c r="B402" s="5"/>
      <c r="C402" s="5"/>
      <c r="D402" s="146" t="s">
        <v>77</v>
      </c>
      <c r="E402" s="147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</row>
    <row r="403" spans="1:18" ht="15.75" thickBot="1" x14ac:dyDescent="0.3">
      <c r="A403" s="1"/>
      <c r="B403" s="5"/>
      <c r="C403" s="5"/>
      <c r="D403" s="141" t="s">
        <v>5</v>
      </c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3"/>
    </row>
    <row r="404" spans="1:18" ht="17.45" customHeight="1" thickBot="1" x14ac:dyDescent="0.3">
      <c r="A404" s="26" t="s">
        <v>6</v>
      </c>
      <c r="B404" s="144" t="s">
        <v>0</v>
      </c>
      <c r="C404" s="145"/>
      <c r="D404" s="17">
        <v>1</v>
      </c>
      <c r="E404" s="18">
        <v>2</v>
      </c>
      <c r="F404" s="19">
        <v>3</v>
      </c>
      <c r="G404" s="19">
        <v>4</v>
      </c>
      <c r="H404" s="19">
        <v>5</v>
      </c>
      <c r="I404" s="19">
        <v>6</v>
      </c>
      <c r="J404" s="19">
        <v>7</v>
      </c>
      <c r="K404" s="19">
        <v>8</v>
      </c>
      <c r="L404" s="19">
        <v>9</v>
      </c>
      <c r="M404" s="19">
        <v>10</v>
      </c>
      <c r="N404" s="19">
        <v>11</v>
      </c>
      <c r="O404" s="19">
        <v>12</v>
      </c>
      <c r="P404" s="19">
        <v>13</v>
      </c>
      <c r="Q404" s="19">
        <v>14</v>
      </c>
      <c r="R404" s="20">
        <v>15</v>
      </c>
    </row>
    <row r="405" spans="1:18" ht="17.45" customHeight="1" thickBot="1" x14ac:dyDescent="0.3">
      <c r="A405" s="11" t="s">
        <v>13</v>
      </c>
      <c r="B405" s="11">
        <v>1</v>
      </c>
      <c r="C405" s="12">
        <f>'RMN-BRP'!B3</f>
        <v>13537.174999999999</v>
      </c>
      <c r="D405" s="9">
        <f>ROUNDDOWN((('ASIG POR TRAMO'!D407*20%)+((45125*($B405/44)))),0)</f>
        <v>2254</v>
      </c>
      <c r="E405" s="9">
        <f>ROUNDDOWN((('ASIG POR TRAMO'!E407*20%)+((45125*($B405/44)))),0)</f>
        <v>2569</v>
      </c>
      <c r="F405" s="9">
        <f>ROUNDDOWN((('ASIG POR TRAMO'!F407*20%)+((45125*($B405/44)))),0)</f>
        <v>2883</v>
      </c>
      <c r="G405" s="9">
        <f>ROUNDDOWN((('ASIG POR TRAMO'!G407*20%)+((45125*($B405/44)))),0)</f>
        <v>3197</v>
      </c>
      <c r="H405" s="9">
        <f>ROUNDDOWN((('ASIG POR TRAMO'!H407*20%)+((45125*($B405/44)))),0)</f>
        <v>3512</v>
      </c>
      <c r="I405" s="9">
        <f>ROUNDDOWN((('ASIG POR TRAMO'!I407*20%)+((45125*($B405/44)))),0)</f>
        <v>3826</v>
      </c>
      <c r="J405" s="9">
        <f>ROUNDDOWN((('ASIG POR TRAMO'!J407*20%)+((45125*($B405/44)))),0)</f>
        <v>4141</v>
      </c>
      <c r="K405" s="9">
        <f>ROUNDDOWN((('ASIG POR TRAMO'!K407*20%)+((45125*($B405/44)))),0)</f>
        <v>4455</v>
      </c>
      <c r="L405" s="9">
        <f>ROUNDDOWN((('ASIG POR TRAMO'!L407*20%)+((45125*($B405/44)))),0)</f>
        <v>4769</v>
      </c>
      <c r="M405" s="9">
        <f>ROUNDDOWN((('ASIG POR TRAMO'!M407*20%)+((45125*($B405/44)))),0)</f>
        <v>5084</v>
      </c>
      <c r="N405" s="9">
        <f>ROUNDDOWN((('ASIG POR TRAMO'!N407*20%)+((45125*($B405/44)))),0)</f>
        <v>5398</v>
      </c>
      <c r="O405" s="9">
        <f>ROUNDDOWN((('ASIG POR TRAMO'!O407*20%)+((45125*($B405/44)))),0)</f>
        <v>5713</v>
      </c>
      <c r="P405" s="9">
        <f>ROUNDDOWN((('ASIG POR TRAMO'!P407*20%)+((45125*($B405/44)))),0)</f>
        <v>6027</v>
      </c>
      <c r="Q405" s="9">
        <f>ROUNDDOWN((('ASIG POR TRAMO'!Q407*20%)+((45125*($B405/44)))),0)</f>
        <v>6341</v>
      </c>
      <c r="R405" s="9">
        <f>ROUNDDOWN((('ASIG POR TRAMO'!R407*20%)+((45125*($B405/44)))),0)</f>
        <v>6656</v>
      </c>
    </row>
    <row r="406" spans="1:18" ht="17.45" customHeight="1" thickBot="1" x14ac:dyDescent="0.3">
      <c r="A406" s="11" t="s">
        <v>13</v>
      </c>
      <c r="B406" s="13">
        <v>2</v>
      </c>
      <c r="C406" s="14">
        <f>'RMN-BRP'!B4</f>
        <v>27074.35</v>
      </c>
      <c r="D406" s="9">
        <f>ROUNDDOWN((('ASIG POR TRAMO'!D408*20%)+((45125*($B406/44)))),0)</f>
        <v>4509</v>
      </c>
      <c r="E406" s="9">
        <f>ROUNDDOWN((('ASIG POR TRAMO'!E408*20%)+((45125*($B406/44)))),0)</f>
        <v>5138</v>
      </c>
      <c r="F406" s="9">
        <f>ROUNDDOWN((('ASIG POR TRAMO'!F408*20%)+((45125*($B406/44)))),0)</f>
        <v>5767</v>
      </c>
      <c r="G406" s="9">
        <f>ROUNDDOWN((('ASIG POR TRAMO'!G408*20%)+((45125*($B406/44)))),0)</f>
        <v>6395</v>
      </c>
      <c r="H406" s="9">
        <f>ROUNDDOWN((('ASIG POR TRAMO'!H408*20%)+((45125*($B406/44)))),0)</f>
        <v>7024</v>
      </c>
      <c r="I406" s="9">
        <f>ROUNDDOWN((('ASIG POR TRAMO'!I408*20%)+((45125*($B406/44)))),0)</f>
        <v>7653</v>
      </c>
      <c r="J406" s="9">
        <f>ROUNDDOWN((('ASIG POR TRAMO'!J408*20%)+((45125*($B406/44)))),0)</f>
        <v>8282</v>
      </c>
      <c r="K406" s="9">
        <f>ROUNDDOWN((('ASIG POR TRAMO'!K408*20%)+((45125*($B406/44)))),0)</f>
        <v>8911</v>
      </c>
      <c r="L406" s="9">
        <f>ROUNDDOWN((('ASIG POR TRAMO'!L408*20%)+((45125*($B406/44)))),0)</f>
        <v>9540</v>
      </c>
      <c r="M406" s="9">
        <f>ROUNDDOWN((('ASIG POR TRAMO'!M408*20%)+((45125*($B406/44)))),0)</f>
        <v>10168</v>
      </c>
      <c r="N406" s="9">
        <f>ROUNDDOWN((('ASIG POR TRAMO'!N408*20%)+((45125*($B406/44)))),0)</f>
        <v>10797</v>
      </c>
      <c r="O406" s="9">
        <f>ROUNDDOWN((('ASIG POR TRAMO'!O408*20%)+((45125*($B406/44)))),0)</f>
        <v>11426</v>
      </c>
      <c r="P406" s="9">
        <f>ROUNDDOWN((('ASIG POR TRAMO'!P408*20%)+((45125*($B406/44)))),0)</f>
        <v>12055</v>
      </c>
      <c r="Q406" s="9">
        <f>ROUNDDOWN((('ASIG POR TRAMO'!Q408*20%)+((45125*($B406/44)))),0)</f>
        <v>12684</v>
      </c>
      <c r="R406" s="9">
        <f>ROUNDDOWN((('ASIG POR TRAMO'!R408*20%)+((45125*($B406/44)))),0)</f>
        <v>13313</v>
      </c>
    </row>
    <row r="407" spans="1:18" ht="17.45" customHeight="1" thickBot="1" x14ac:dyDescent="0.3">
      <c r="A407" s="11" t="s">
        <v>13</v>
      </c>
      <c r="B407" s="13">
        <v>3</v>
      </c>
      <c r="C407" s="14">
        <f>'RMN-BRP'!B5</f>
        <v>40611.524999999994</v>
      </c>
      <c r="D407" s="9">
        <f>ROUNDDOWN((('ASIG POR TRAMO'!D409*20%)+((45125*($B407/44)))),0)</f>
        <v>6764</v>
      </c>
      <c r="E407" s="9">
        <f>ROUNDDOWN((('ASIG POR TRAMO'!E409*20%)+((45125*($B407/44)))),0)</f>
        <v>7707</v>
      </c>
      <c r="F407" s="9">
        <f>ROUNDDOWN((('ASIG POR TRAMO'!F409*20%)+((45125*($B407/44)))),0)</f>
        <v>8650</v>
      </c>
      <c r="G407" s="9">
        <f>ROUNDDOWN((('ASIG POR TRAMO'!G409*20%)+((45125*($B407/44)))),0)</f>
        <v>9594</v>
      </c>
      <c r="H407" s="9">
        <f>ROUNDDOWN((('ASIG POR TRAMO'!H409*20%)+((45125*($B407/44)))),0)</f>
        <v>10537</v>
      </c>
      <c r="I407" s="9">
        <f>ROUNDDOWN((('ASIG POR TRAMO'!I409*20%)+((45125*($B407/44)))),0)</f>
        <v>11480</v>
      </c>
      <c r="J407" s="9">
        <f>ROUNDDOWN((('ASIG POR TRAMO'!J409*20%)+((45125*($B407/44)))),0)</f>
        <v>12423</v>
      </c>
      <c r="K407" s="9">
        <f>ROUNDDOWN((('ASIG POR TRAMO'!K409*20%)+((45125*($B407/44)))),0)</f>
        <v>13367</v>
      </c>
      <c r="L407" s="9">
        <f>ROUNDDOWN((('ASIG POR TRAMO'!L409*20%)+((45125*($B407/44)))),0)</f>
        <v>14310</v>
      </c>
      <c r="M407" s="9">
        <f>ROUNDDOWN((('ASIG POR TRAMO'!M409*20%)+((45125*($B407/44)))),0)</f>
        <v>15253</v>
      </c>
      <c r="N407" s="9">
        <f>ROUNDDOWN((('ASIG POR TRAMO'!N409*20%)+((45125*($B407/44)))),0)</f>
        <v>16196</v>
      </c>
      <c r="O407" s="9">
        <f>ROUNDDOWN((('ASIG POR TRAMO'!O409*20%)+((45125*($B407/44)))),0)</f>
        <v>17139</v>
      </c>
      <c r="P407" s="9">
        <f>ROUNDDOWN((('ASIG POR TRAMO'!P409*20%)+((45125*($B407/44)))),0)</f>
        <v>18083</v>
      </c>
      <c r="Q407" s="9">
        <f>ROUNDDOWN((('ASIG POR TRAMO'!Q409*20%)+((45125*($B407/44)))),0)</f>
        <v>19026</v>
      </c>
      <c r="R407" s="9">
        <f>ROUNDDOWN((('ASIG POR TRAMO'!R409*20%)+((45125*($B407/44)))),0)</f>
        <v>19969</v>
      </c>
    </row>
    <row r="408" spans="1:18" ht="17.45" customHeight="1" thickBot="1" x14ac:dyDescent="0.3">
      <c r="A408" s="11" t="s">
        <v>13</v>
      </c>
      <c r="B408" s="13">
        <v>4</v>
      </c>
      <c r="C408" s="14">
        <f>'RMN-BRP'!B6</f>
        <v>54148.7</v>
      </c>
      <c r="D408" s="9">
        <f>ROUNDDOWN((('ASIG POR TRAMO'!D410*20%)+((45125*($B408/44)))),0)</f>
        <v>9019</v>
      </c>
      <c r="E408" s="9">
        <f>ROUNDDOWN((('ASIG POR TRAMO'!E410*20%)+((45125*($B408/44)))),0)</f>
        <v>10277</v>
      </c>
      <c r="F408" s="9">
        <f>ROUNDDOWN((('ASIG POR TRAMO'!F410*20%)+((45125*($B408/44)))),0)</f>
        <v>11534</v>
      </c>
      <c r="G408" s="9">
        <f>ROUNDDOWN((('ASIG POR TRAMO'!G410*20%)+((45125*($B408/44)))),0)</f>
        <v>12792</v>
      </c>
      <c r="H408" s="9">
        <f>ROUNDDOWN((('ASIG POR TRAMO'!H410*20%)+((45125*($B408/44)))),0)</f>
        <v>14049</v>
      </c>
      <c r="I408" s="9">
        <f>ROUNDDOWN((('ASIG POR TRAMO'!I410*20%)+((45125*($B408/44)))),0)</f>
        <v>15307</v>
      </c>
      <c r="J408" s="9">
        <f>ROUNDDOWN((('ASIG POR TRAMO'!J410*20%)+((45125*($B408/44)))),0)</f>
        <v>16565</v>
      </c>
      <c r="K408" s="9">
        <f>ROUNDDOWN((('ASIG POR TRAMO'!K410*20%)+((45125*($B408/44)))),0)</f>
        <v>17822</v>
      </c>
      <c r="L408" s="9">
        <f>ROUNDDOWN((('ASIG POR TRAMO'!L410*20%)+((45125*($B408/44)))),0)</f>
        <v>19080</v>
      </c>
      <c r="M408" s="9">
        <f>ROUNDDOWN((('ASIG POR TRAMO'!M410*20%)+((45125*($B408/44)))),0)</f>
        <v>20338</v>
      </c>
      <c r="N408" s="9">
        <f>ROUNDDOWN((('ASIG POR TRAMO'!N410*20%)+((45125*($B408/44)))),0)</f>
        <v>21595</v>
      </c>
      <c r="O408" s="9">
        <f>ROUNDDOWN((('ASIG POR TRAMO'!O410*20%)+((45125*($B408/44)))),0)</f>
        <v>22853</v>
      </c>
      <c r="P408" s="9">
        <f>ROUNDDOWN((('ASIG POR TRAMO'!P410*20%)+((45125*($B408/44)))),0)</f>
        <v>24111</v>
      </c>
      <c r="Q408" s="9">
        <f>ROUNDDOWN((('ASIG POR TRAMO'!Q410*20%)+((45125*($B408/44)))),0)</f>
        <v>25368</v>
      </c>
      <c r="R408" s="9">
        <f>ROUNDDOWN((('ASIG POR TRAMO'!R410*20%)+((45125*($B408/44)))),0)</f>
        <v>26626</v>
      </c>
    </row>
    <row r="409" spans="1:18" ht="17.45" customHeight="1" thickBot="1" x14ac:dyDescent="0.3">
      <c r="A409" s="11" t="s">
        <v>13</v>
      </c>
      <c r="B409" s="13">
        <v>5</v>
      </c>
      <c r="C409" s="14">
        <f>'RMN-BRP'!B7</f>
        <v>67685.875</v>
      </c>
      <c r="D409" s="9">
        <f>ROUNDDOWN((('ASIG POR TRAMO'!D411*20%)+((45125*($B409/44)))),0)</f>
        <v>11274</v>
      </c>
      <c r="E409" s="9">
        <f>ROUNDDOWN((('ASIG POR TRAMO'!E411*20%)+((45125*($B409/44)))),0)</f>
        <v>12846</v>
      </c>
      <c r="F409" s="9">
        <f>ROUNDDOWN((('ASIG POR TRAMO'!F411*20%)+((45125*($B409/44)))),0)</f>
        <v>14418</v>
      </c>
      <c r="G409" s="9">
        <f>ROUNDDOWN((('ASIG POR TRAMO'!G411*20%)+((45125*($B409/44)))),0)</f>
        <v>15990</v>
      </c>
      <c r="H409" s="9">
        <f>ROUNDDOWN((('ASIG POR TRAMO'!H411*20%)+((45125*($B409/44)))),0)</f>
        <v>17562</v>
      </c>
      <c r="I409" s="9">
        <f>ROUNDDOWN((('ASIG POR TRAMO'!I411*20%)+((45125*($B409/44)))),0)</f>
        <v>19134</v>
      </c>
      <c r="J409" s="9">
        <f>ROUNDDOWN((('ASIG POR TRAMO'!J411*20%)+((45125*($B409/44)))),0)</f>
        <v>20706</v>
      </c>
      <c r="K409" s="9">
        <f>ROUNDDOWN((('ASIG POR TRAMO'!K411*20%)+((45125*($B409/44)))),0)</f>
        <v>22278</v>
      </c>
      <c r="L409" s="9">
        <f>ROUNDDOWN((('ASIG POR TRAMO'!L411*20%)+((45125*($B409/44)))),0)</f>
        <v>23850</v>
      </c>
      <c r="M409" s="9">
        <f>ROUNDDOWN((('ASIG POR TRAMO'!M411*20%)+((45125*($B409/44)))),0)</f>
        <v>25422</v>
      </c>
      <c r="N409" s="9">
        <f>ROUNDDOWN((('ASIG POR TRAMO'!N411*20%)+((45125*($B409/44)))),0)</f>
        <v>26994</v>
      </c>
      <c r="O409" s="9">
        <f>ROUNDDOWN((('ASIG POR TRAMO'!O411*20%)+((45125*($B409/44)))),0)</f>
        <v>28566</v>
      </c>
      <c r="P409" s="9">
        <f>ROUNDDOWN((('ASIG POR TRAMO'!P411*20%)+((45125*($B409/44)))),0)</f>
        <v>30138</v>
      </c>
      <c r="Q409" s="9">
        <f>ROUNDDOWN((('ASIG POR TRAMO'!Q411*20%)+((45125*($B409/44)))),0)</f>
        <v>31710</v>
      </c>
      <c r="R409" s="9">
        <f>ROUNDDOWN((('ASIG POR TRAMO'!R411*20%)+((45125*($B409/44)))),0)</f>
        <v>33282</v>
      </c>
    </row>
    <row r="410" spans="1:18" ht="17.45" customHeight="1" thickBot="1" x14ac:dyDescent="0.3">
      <c r="A410" s="11" t="s">
        <v>13</v>
      </c>
      <c r="B410" s="13">
        <v>6</v>
      </c>
      <c r="C410" s="14">
        <f>'RMN-BRP'!B8</f>
        <v>81223.049999999988</v>
      </c>
      <c r="D410" s="9">
        <f>ROUNDDOWN((('ASIG POR TRAMO'!D412*20%)+((45125*($B410/44)))),0)</f>
        <v>13529</v>
      </c>
      <c r="E410" s="9">
        <f>ROUNDDOWN((('ASIG POR TRAMO'!E412*20%)+((45125*($B410/44)))),0)</f>
        <v>15415</v>
      </c>
      <c r="F410" s="9">
        <f>ROUNDDOWN((('ASIG POR TRAMO'!F412*20%)+((45125*($B410/44)))),0)</f>
        <v>17302</v>
      </c>
      <c r="G410" s="9">
        <f>ROUNDDOWN((('ASIG POR TRAMO'!G412*20%)+((45125*($B410/44)))),0)</f>
        <v>19188</v>
      </c>
      <c r="H410" s="9">
        <f>ROUNDDOWN((('ASIG POR TRAMO'!H412*20%)+((45125*($B410/44)))),0)</f>
        <v>21075</v>
      </c>
      <c r="I410" s="9">
        <f>ROUNDDOWN((('ASIG POR TRAMO'!I412*20%)+((45125*($B410/44)))),0)</f>
        <v>22961</v>
      </c>
      <c r="J410" s="9">
        <f>ROUNDDOWN((('ASIG POR TRAMO'!J412*20%)+((45125*($B410/44)))),0)</f>
        <v>24847</v>
      </c>
      <c r="K410" s="9">
        <f>ROUNDDOWN((('ASIG POR TRAMO'!K412*20%)+((45125*($B410/44)))),0)</f>
        <v>26734</v>
      </c>
      <c r="L410" s="9">
        <f>ROUNDDOWN((('ASIG POR TRAMO'!L412*20%)+((45125*($B410/44)))),0)</f>
        <v>28620</v>
      </c>
      <c r="M410" s="9">
        <f>ROUNDDOWN((('ASIG POR TRAMO'!M412*20%)+((45125*($B410/44)))),0)</f>
        <v>30507</v>
      </c>
      <c r="N410" s="9">
        <f>ROUNDDOWN((('ASIG POR TRAMO'!N412*20%)+((45125*($B410/44)))),0)</f>
        <v>32393</v>
      </c>
      <c r="O410" s="9">
        <f>ROUNDDOWN((('ASIG POR TRAMO'!O412*20%)+((45125*($B410/44)))),0)</f>
        <v>34280</v>
      </c>
      <c r="P410" s="9">
        <f>ROUNDDOWN((('ASIG POR TRAMO'!P412*20%)+((45125*($B410/44)))),0)</f>
        <v>36166</v>
      </c>
      <c r="Q410" s="9">
        <f>ROUNDDOWN((('ASIG POR TRAMO'!Q412*20%)+((45125*($B410/44)))),0)</f>
        <v>38053</v>
      </c>
      <c r="R410" s="9">
        <f>ROUNDDOWN((('ASIG POR TRAMO'!R412*20%)+((45125*($B410/44)))),0)</f>
        <v>39939</v>
      </c>
    </row>
    <row r="411" spans="1:18" ht="17.45" customHeight="1" thickBot="1" x14ac:dyDescent="0.3">
      <c r="A411" s="11" t="s">
        <v>13</v>
      </c>
      <c r="B411" s="13">
        <v>7</v>
      </c>
      <c r="C411" s="14">
        <f>'RMN-BRP'!B9</f>
        <v>94760.224999999991</v>
      </c>
      <c r="D411" s="9">
        <f>ROUNDDOWN((('ASIG POR TRAMO'!D413*20%)+((45125*($B411/44)))),0)</f>
        <v>15783</v>
      </c>
      <c r="E411" s="9">
        <f>ROUNDDOWN((('ASIG POR TRAMO'!E413*20%)+((45125*($B411/44)))),0)</f>
        <v>17984</v>
      </c>
      <c r="F411" s="9">
        <f>ROUNDDOWN((('ASIG POR TRAMO'!F413*20%)+((45125*($B411/44)))),0)</f>
        <v>20185</v>
      </c>
      <c r="G411" s="9">
        <f>ROUNDDOWN((('ASIG POR TRAMO'!G413*20%)+((45125*($B411/44)))),0)</f>
        <v>22386</v>
      </c>
      <c r="H411" s="9">
        <f>ROUNDDOWN((('ASIG POR TRAMO'!H413*20%)+((45125*($B411/44)))),0)</f>
        <v>24587</v>
      </c>
      <c r="I411" s="9">
        <f>ROUNDDOWN((('ASIG POR TRAMO'!I413*20%)+((45125*($B411/44)))),0)</f>
        <v>26788</v>
      </c>
      <c r="J411" s="9">
        <f>ROUNDDOWN((('ASIG POR TRAMO'!J413*20%)+((45125*($B411/44)))),0)</f>
        <v>28988</v>
      </c>
      <c r="K411" s="9">
        <f>ROUNDDOWN((('ASIG POR TRAMO'!K413*20%)+((45125*($B411/44)))),0)</f>
        <v>31189</v>
      </c>
      <c r="L411" s="9">
        <f>ROUNDDOWN((('ASIG POR TRAMO'!L413*20%)+((45125*($B411/44)))),0)</f>
        <v>33390</v>
      </c>
      <c r="M411" s="9">
        <f>ROUNDDOWN((('ASIG POR TRAMO'!M413*20%)+((45125*($B411/44)))),0)</f>
        <v>35591</v>
      </c>
      <c r="N411" s="9">
        <f>ROUNDDOWN((('ASIG POR TRAMO'!N413*20%)+((45125*($B411/44)))),0)</f>
        <v>37792</v>
      </c>
      <c r="O411" s="9">
        <f>ROUNDDOWN((('ASIG POR TRAMO'!O413*20%)+((45125*($B411/44)))),0)</f>
        <v>39993</v>
      </c>
      <c r="P411" s="9">
        <f>ROUNDDOWN((('ASIG POR TRAMO'!P413*20%)+((45125*($B411/44)))),0)</f>
        <v>42194</v>
      </c>
      <c r="Q411" s="9">
        <f>ROUNDDOWN((('ASIG POR TRAMO'!Q413*20%)+((45125*($B411/44)))),0)</f>
        <v>44395</v>
      </c>
      <c r="R411" s="9">
        <f>ROUNDDOWN((('ASIG POR TRAMO'!R413*20%)+((45125*($B411/44)))),0)</f>
        <v>46596</v>
      </c>
    </row>
    <row r="412" spans="1:18" ht="17.45" customHeight="1" thickBot="1" x14ac:dyDescent="0.3">
      <c r="A412" s="11" t="s">
        <v>13</v>
      </c>
      <c r="B412" s="13">
        <v>8</v>
      </c>
      <c r="C412" s="14">
        <f>'RMN-BRP'!B10</f>
        <v>108297.4</v>
      </c>
      <c r="D412" s="9">
        <f>ROUNDDOWN((('ASIG POR TRAMO'!D414*20%)+((45125*($B412/44)))),0)</f>
        <v>18038</v>
      </c>
      <c r="E412" s="9">
        <f>ROUNDDOWN((('ASIG POR TRAMO'!E414*20%)+((45125*($B412/44)))),0)</f>
        <v>20554</v>
      </c>
      <c r="F412" s="9">
        <f>ROUNDDOWN((('ASIG POR TRAMO'!F414*20%)+((45125*($B412/44)))),0)</f>
        <v>23069</v>
      </c>
      <c r="G412" s="9">
        <f>ROUNDDOWN((('ASIG POR TRAMO'!G414*20%)+((45125*($B412/44)))),0)</f>
        <v>25584</v>
      </c>
      <c r="H412" s="9">
        <f>ROUNDDOWN((('ASIG POR TRAMO'!H414*20%)+((45125*($B412/44)))),0)</f>
        <v>28099</v>
      </c>
      <c r="I412" s="9">
        <f>ROUNDDOWN((('ASIG POR TRAMO'!I414*20%)+((45125*($B412/44)))),0)</f>
        <v>30615</v>
      </c>
      <c r="J412" s="9">
        <f>ROUNDDOWN((('ASIG POR TRAMO'!J414*20%)+((45125*($B412/44)))),0)</f>
        <v>33130</v>
      </c>
      <c r="K412" s="9">
        <f>ROUNDDOWN((('ASIG POR TRAMO'!K414*20%)+((45125*($B412/44)))),0)</f>
        <v>35645</v>
      </c>
      <c r="L412" s="9">
        <f>ROUNDDOWN((('ASIG POR TRAMO'!L414*20%)+((45125*($B412/44)))),0)</f>
        <v>38160</v>
      </c>
      <c r="M412" s="9">
        <f>ROUNDDOWN((('ASIG POR TRAMO'!M414*20%)+((45125*($B412/44)))),0)</f>
        <v>40676</v>
      </c>
      <c r="N412" s="9">
        <f>ROUNDDOWN((('ASIG POR TRAMO'!N414*20%)+((45125*($B412/44)))),0)</f>
        <v>43191</v>
      </c>
      <c r="O412" s="9">
        <f>ROUNDDOWN((('ASIG POR TRAMO'!O414*20%)+((45125*($B412/44)))),0)</f>
        <v>45706</v>
      </c>
      <c r="P412" s="9">
        <f>ROUNDDOWN((('ASIG POR TRAMO'!P414*20%)+((45125*($B412/44)))),0)</f>
        <v>48222</v>
      </c>
      <c r="Q412" s="9">
        <f>ROUNDDOWN((('ASIG POR TRAMO'!Q414*20%)+((45125*($B412/44)))),0)</f>
        <v>50737</v>
      </c>
      <c r="R412" s="9">
        <f>ROUNDDOWN((('ASIG POR TRAMO'!R414*20%)+((45125*($B412/44)))),0)</f>
        <v>53252</v>
      </c>
    </row>
    <row r="413" spans="1:18" ht="17.45" customHeight="1" thickBot="1" x14ac:dyDescent="0.3">
      <c r="A413" s="11" t="s">
        <v>13</v>
      </c>
      <c r="B413" s="13">
        <v>9</v>
      </c>
      <c r="C413" s="14">
        <f>'RMN-BRP'!B11</f>
        <v>121834.575</v>
      </c>
      <c r="D413" s="9">
        <f>ROUNDDOWN((('ASIG POR TRAMO'!D415*20%)+((45125*($B413/44)))),0)</f>
        <v>20293</v>
      </c>
      <c r="E413" s="9">
        <f>ROUNDDOWN((('ASIG POR TRAMO'!E415*20%)+((45125*($B413/44)))),0)</f>
        <v>23123</v>
      </c>
      <c r="F413" s="9">
        <f>ROUNDDOWN((('ASIG POR TRAMO'!F415*20%)+((45125*($B413/44)))),0)</f>
        <v>25953</v>
      </c>
      <c r="G413" s="9">
        <f>ROUNDDOWN((('ASIG POR TRAMO'!G415*20%)+((45125*($B413/44)))),0)</f>
        <v>28782</v>
      </c>
      <c r="H413" s="9">
        <f>ROUNDDOWN((('ASIG POR TRAMO'!H415*20%)+((45125*($B413/44)))),0)</f>
        <v>31612</v>
      </c>
      <c r="I413" s="9">
        <f>ROUNDDOWN((('ASIG POR TRAMO'!I415*20%)+((45125*($B413/44)))),0)</f>
        <v>34442</v>
      </c>
      <c r="J413" s="9">
        <f>ROUNDDOWN((('ASIG POR TRAMO'!J415*20%)+((45125*($B413/44)))),0)</f>
        <v>37271</v>
      </c>
      <c r="K413" s="9">
        <f>ROUNDDOWN((('ASIG POR TRAMO'!K415*20%)+((45125*($B413/44)))),0)</f>
        <v>40101</v>
      </c>
      <c r="L413" s="9">
        <f>ROUNDDOWN((('ASIG POR TRAMO'!L415*20%)+((45125*($B413/44)))),0)</f>
        <v>42931</v>
      </c>
      <c r="M413" s="9">
        <f>ROUNDDOWN((('ASIG POR TRAMO'!M415*20%)+((45125*($B413/44)))),0)</f>
        <v>45760</v>
      </c>
      <c r="N413" s="9">
        <f>ROUNDDOWN((('ASIG POR TRAMO'!N415*20%)+((45125*($B413/44)))),0)</f>
        <v>48590</v>
      </c>
      <c r="O413" s="9">
        <f>ROUNDDOWN((('ASIG POR TRAMO'!O415*20%)+((45125*($B413/44)))),0)</f>
        <v>51420</v>
      </c>
      <c r="P413" s="9">
        <f>ROUNDDOWN((('ASIG POR TRAMO'!P415*20%)+((45125*($B413/44)))),0)</f>
        <v>54250</v>
      </c>
      <c r="Q413" s="9">
        <f>ROUNDDOWN((('ASIG POR TRAMO'!Q415*20%)+((45125*($B413/44)))),0)</f>
        <v>57079</v>
      </c>
      <c r="R413" s="9">
        <f>ROUNDDOWN((('ASIG POR TRAMO'!R415*20%)+((45125*($B413/44)))),0)</f>
        <v>59909</v>
      </c>
    </row>
    <row r="414" spans="1:18" ht="17.45" customHeight="1" thickBot="1" x14ac:dyDescent="0.3">
      <c r="A414" s="11" t="s">
        <v>13</v>
      </c>
      <c r="B414" s="13">
        <v>10</v>
      </c>
      <c r="C414" s="14">
        <f>'RMN-BRP'!B12</f>
        <v>135371.75</v>
      </c>
      <c r="D414" s="9">
        <f>ROUNDDOWN((('ASIG POR TRAMO'!D416*20%)+((45125*($B414/44)))),0)</f>
        <v>22548</v>
      </c>
      <c r="E414" s="9">
        <f>ROUNDDOWN((('ASIG POR TRAMO'!E416*20%)+((45125*($B414/44)))),0)</f>
        <v>25692</v>
      </c>
      <c r="F414" s="9">
        <f>ROUNDDOWN((('ASIG POR TRAMO'!F416*20%)+((45125*($B414/44)))),0)</f>
        <v>28836</v>
      </c>
      <c r="G414" s="9">
        <f>ROUNDDOWN((('ASIG POR TRAMO'!G416*20%)+((45125*($B414/44)))),0)</f>
        <v>31981</v>
      </c>
      <c r="H414" s="9">
        <f>ROUNDDOWN((('ASIG POR TRAMO'!H416*20%)+((45125*($B414/44)))),0)</f>
        <v>35125</v>
      </c>
      <c r="I414" s="9">
        <f>ROUNDDOWN((('ASIG POR TRAMO'!I416*20%)+((45125*($B414/44)))),0)</f>
        <v>38269</v>
      </c>
      <c r="J414" s="9">
        <f>ROUNDDOWN((('ASIG POR TRAMO'!J416*20%)+((45125*($B414/44)))),0)</f>
        <v>41413</v>
      </c>
      <c r="K414" s="9">
        <f>ROUNDDOWN((('ASIG POR TRAMO'!K416*20%)+((45125*($B414/44)))),0)</f>
        <v>44557</v>
      </c>
      <c r="L414" s="9">
        <f>ROUNDDOWN((('ASIG POR TRAMO'!L416*20%)+((45125*($B414/44)))),0)</f>
        <v>47701</v>
      </c>
      <c r="M414" s="9">
        <f>ROUNDDOWN((('ASIG POR TRAMO'!M416*20%)+((45125*($B414/44)))),0)</f>
        <v>50845</v>
      </c>
      <c r="N414" s="9">
        <f>ROUNDDOWN((('ASIG POR TRAMO'!N416*20%)+((45125*($B414/44)))),0)</f>
        <v>53989</v>
      </c>
      <c r="O414" s="9">
        <f>ROUNDDOWN((('ASIG POR TRAMO'!O416*20%)+((45125*($B414/44)))),0)</f>
        <v>57133</v>
      </c>
      <c r="P414" s="9">
        <f>ROUNDDOWN((('ASIG POR TRAMO'!P416*20%)+((45125*($B414/44)))),0)</f>
        <v>60277</v>
      </c>
      <c r="Q414" s="9">
        <f>ROUNDDOWN((('ASIG POR TRAMO'!Q416*20%)+((45125*($B414/44)))),0)</f>
        <v>63421</v>
      </c>
      <c r="R414" s="9">
        <f>ROUNDDOWN((('ASIG POR TRAMO'!R416*20%)+((45125*($B414/44)))),0)</f>
        <v>66565</v>
      </c>
    </row>
    <row r="415" spans="1:18" ht="17.45" customHeight="1" thickBot="1" x14ac:dyDescent="0.3">
      <c r="A415" s="11" t="s">
        <v>13</v>
      </c>
      <c r="B415" s="13">
        <v>11</v>
      </c>
      <c r="C415" s="14">
        <f>'RMN-BRP'!B13</f>
        <v>148908.92499999999</v>
      </c>
      <c r="D415" s="9">
        <f>ROUNDDOWN((('ASIG POR TRAMO'!D417*20%)+((45125*($B415/44)))),0)</f>
        <v>24803</v>
      </c>
      <c r="E415" s="9">
        <f>ROUNDDOWN((('ASIG POR TRAMO'!E417*20%)+((45125*($B415/44)))),0)</f>
        <v>28262</v>
      </c>
      <c r="F415" s="9">
        <f>ROUNDDOWN((('ASIG POR TRAMO'!F417*20%)+((45125*($B415/44)))),0)</f>
        <v>31720</v>
      </c>
      <c r="G415" s="9">
        <f>ROUNDDOWN((('ASIG POR TRAMO'!G417*20%)+((45125*($B415/44)))),0)</f>
        <v>35179</v>
      </c>
      <c r="H415" s="9">
        <f>ROUNDDOWN((('ASIG POR TRAMO'!H417*20%)+((45125*($B415/44)))),0)</f>
        <v>38637</v>
      </c>
      <c r="I415" s="9">
        <f>ROUNDDOWN((('ASIG POR TRAMO'!I417*20%)+((45125*($B415/44)))),0)</f>
        <v>42096</v>
      </c>
      <c r="J415" s="9">
        <f>ROUNDDOWN((('ASIG POR TRAMO'!J417*20%)+((45125*($B415/44)))),0)</f>
        <v>45554</v>
      </c>
      <c r="K415" s="9">
        <f>ROUNDDOWN((('ASIG POR TRAMO'!K417*20%)+((45125*($B415/44)))),0)</f>
        <v>49013</v>
      </c>
      <c r="L415" s="9">
        <f>ROUNDDOWN((('ASIG POR TRAMO'!L417*20%)+((45125*($B415/44)))),0)</f>
        <v>52471</v>
      </c>
      <c r="M415" s="9">
        <f>ROUNDDOWN((('ASIG POR TRAMO'!M417*20%)+((45125*($B415/44)))),0)</f>
        <v>55930</v>
      </c>
      <c r="N415" s="9">
        <f>ROUNDDOWN((('ASIG POR TRAMO'!N417*20%)+((45125*($B415/44)))),0)</f>
        <v>59388</v>
      </c>
      <c r="O415" s="9">
        <f>ROUNDDOWN((('ASIG POR TRAMO'!O417*20%)+((45125*($B415/44)))),0)</f>
        <v>62847</v>
      </c>
      <c r="P415" s="9">
        <f>ROUNDDOWN((('ASIG POR TRAMO'!P417*20%)+((45125*($B415/44)))),0)</f>
        <v>66305</v>
      </c>
      <c r="Q415" s="9">
        <f>ROUNDDOWN((('ASIG POR TRAMO'!Q417*20%)+((45125*($B415/44)))),0)</f>
        <v>69764</v>
      </c>
      <c r="R415" s="9">
        <f>ROUNDDOWN((('ASIG POR TRAMO'!R417*20%)+((45125*($B415/44)))),0)</f>
        <v>73222</v>
      </c>
    </row>
    <row r="416" spans="1:18" ht="17.45" customHeight="1" thickBot="1" x14ac:dyDescent="0.3">
      <c r="A416" s="11" t="s">
        <v>13</v>
      </c>
      <c r="B416" s="13">
        <v>12</v>
      </c>
      <c r="C416" s="14">
        <f>'RMN-BRP'!B14</f>
        <v>162446.09999999998</v>
      </c>
      <c r="D416" s="9">
        <f>ROUNDDOWN((('ASIG POR TRAMO'!D418*20%)+((45125*($B416/44)))),0)</f>
        <v>27058</v>
      </c>
      <c r="E416" s="9">
        <f>ROUNDDOWN((('ASIG POR TRAMO'!E418*20%)+((45125*($B416/44)))),0)</f>
        <v>30831</v>
      </c>
      <c r="F416" s="9">
        <f>ROUNDDOWN((('ASIG POR TRAMO'!F418*20%)+((45125*($B416/44)))),0)</f>
        <v>34604</v>
      </c>
      <c r="G416" s="9">
        <f>ROUNDDOWN((('ASIG POR TRAMO'!G418*20%)+((45125*($B416/44)))),0)</f>
        <v>38377</v>
      </c>
      <c r="H416" s="9">
        <f>ROUNDDOWN((('ASIG POR TRAMO'!H418*20%)+((45125*($B416/44)))),0)</f>
        <v>42150</v>
      </c>
      <c r="I416" s="9">
        <f>ROUNDDOWN((('ASIG POR TRAMO'!I418*20%)+((45125*($B416/44)))),0)</f>
        <v>45922</v>
      </c>
      <c r="J416" s="9">
        <f>ROUNDDOWN((('ASIG POR TRAMO'!J418*20%)+((45125*($B416/44)))),0)</f>
        <v>49695</v>
      </c>
      <c r="K416" s="9">
        <f>ROUNDDOWN((('ASIG POR TRAMO'!K418*20%)+((45125*($B416/44)))),0)</f>
        <v>53468</v>
      </c>
      <c r="L416" s="9">
        <f>ROUNDDOWN((('ASIG POR TRAMO'!L418*20%)+((45125*($B416/44)))),0)</f>
        <v>57241</v>
      </c>
      <c r="M416" s="9">
        <f>ROUNDDOWN((('ASIG POR TRAMO'!M418*20%)+((45125*($B416/44)))),0)</f>
        <v>61014</v>
      </c>
      <c r="N416" s="9">
        <f>ROUNDDOWN((('ASIG POR TRAMO'!N418*20%)+((45125*($B416/44)))),0)</f>
        <v>64787</v>
      </c>
      <c r="O416" s="9">
        <f>ROUNDDOWN((('ASIG POR TRAMO'!O418*20%)+((45125*($B416/44)))),0)</f>
        <v>68560</v>
      </c>
      <c r="P416" s="9">
        <f>ROUNDDOWN((('ASIG POR TRAMO'!P418*20%)+((45125*($B416/44)))),0)</f>
        <v>72333</v>
      </c>
      <c r="Q416" s="9">
        <f>ROUNDDOWN((('ASIG POR TRAMO'!Q418*20%)+((45125*($B416/44)))),0)</f>
        <v>76106</v>
      </c>
      <c r="R416" s="9">
        <f>ROUNDDOWN((('ASIG POR TRAMO'!R418*20%)+((45125*($B416/44)))),0)</f>
        <v>79879</v>
      </c>
    </row>
    <row r="417" spans="1:18" ht="17.45" customHeight="1" thickBot="1" x14ac:dyDescent="0.3">
      <c r="A417" s="11" t="s">
        <v>13</v>
      </c>
      <c r="B417" s="13">
        <v>13</v>
      </c>
      <c r="C417" s="14">
        <f>'RMN-BRP'!B15</f>
        <v>175983.27499999999</v>
      </c>
      <c r="D417" s="9">
        <f>ROUNDDOWN((('ASIG POR TRAMO'!D419*20%)+((45125*($B417/44)))),0)</f>
        <v>29313</v>
      </c>
      <c r="E417" s="9">
        <f>ROUNDDOWN((('ASIG POR TRAMO'!E419*20%)+((45125*($B417/44)))),0)</f>
        <v>33400</v>
      </c>
      <c r="F417" s="9">
        <f>ROUNDDOWN((('ASIG POR TRAMO'!F419*20%)+((45125*($B417/44)))),0)</f>
        <v>37487</v>
      </c>
      <c r="G417" s="9">
        <f>ROUNDDOWN((('ASIG POR TRAMO'!G419*20%)+((45125*($B417/44)))),0)</f>
        <v>41575</v>
      </c>
      <c r="H417" s="9">
        <f>ROUNDDOWN((('ASIG POR TRAMO'!H419*20%)+((45125*($B417/44)))),0)</f>
        <v>45662</v>
      </c>
      <c r="I417" s="9">
        <f>ROUNDDOWN((('ASIG POR TRAMO'!I419*20%)+((45125*($B417/44)))),0)</f>
        <v>49749</v>
      </c>
      <c r="J417" s="9">
        <f>ROUNDDOWN((('ASIG POR TRAMO'!J419*20%)+((45125*($B417/44)))),0)</f>
        <v>53837</v>
      </c>
      <c r="K417" s="9">
        <f>ROUNDDOWN((('ASIG POR TRAMO'!K419*20%)+((45125*($B417/44)))),0)</f>
        <v>57924</v>
      </c>
      <c r="L417" s="9">
        <f>ROUNDDOWN((('ASIG POR TRAMO'!L419*20%)+((45125*($B417/44)))),0)</f>
        <v>62011</v>
      </c>
      <c r="M417" s="9">
        <f>ROUNDDOWN((('ASIG POR TRAMO'!M419*20%)+((45125*($B417/44)))),0)</f>
        <v>66099</v>
      </c>
      <c r="N417" s="9">
        <f>ROUNDDOWN((('ASIG POR TRAMO'!N419*20%)+((45125*($B417/44)))),0)</f>
        <v>70186</v>
      </c>
      <c r="O417" s="9">
        <f>ROUNDDOWN((('ASIG POR TRAMO'!O419*20%)+((45125*($B417/44)))),0)</f>
        <v>74273</v>
      </c>
      <c r="P417" s="9">
        <f>ROUNDDOWN((('ASIG POR TRAMO'!P419*20%)+((45125*($B417/44)))),0)</f>
        <v>78361</v>
      </c>
      <c r="Q417" s="9">
        <f>ROUNDDOWN((('ASIG POR TRAMO'!Q419*20%)+((45125*($B417/44)))),0)</f>
        <v>82448</v>
      </c>
      <c r="R417" s="9">
        <f>ROUNDDOWN((('ASIG POR TRAMO'!R419*20%)+((45125*($B417/44)))),0)</f>
        <v>86535</v>
      </c>
    </row>
    <row r="418" spans="1:18" ht="17.45" customHeight="1" thickBot="1" x14ac:dyDescent="0.3">
      <c r="A418" s="11" t="s">
        <v>13</v>
      </c>
      <c r="B418" s="13">
        <v>14</v>
      </c>
      <c r="C418" s="14">
        <f>'RMN-BRP'!B16</f>
        <v>189520.44999999998</v>
      </c>
      <c r="D418" s="9">
        <f>ROUNDDOWN((('ASIG POR TRAMO'!D420*20%)+((45125*($B418/44)))),0)</f>
        <v>31568</v>
      </c>
      <c r="E418" s="9">
        <f>ROUNDDOWN((('ASIG POR TRAMO'!E420*20%)+((45125*($B418/44)))),0)</f>
        <v>35969</v>
      </c>
      <c r="F418" s="9">
        <f>ROUNDDOWN((('ASIG POR TRAMO'!F420*20%)+((45125*($B418/44)))),0)</f>
        <v>40371</v>
      </c>
      <c r="G418" s="9">
        <f>ROUNDDOWN((('ASIG POR TRAMO'!G420*20%)+((45125*($B418/44)))),0)</f>
        <v>44773</v>
      </c>
      <c r="H418" s="9">
        <f>ROUNDDOWN((('ASIG POR TRAMO'!H420*20%)+((45125*($B418/44)))),0)</f>
        <v>49174</v>
      </c>
      <c r="I418" s="9">
        <f>ROUNDDOWN((('ASIG POR TRAMO'!I420*20%)+((45125*($B418/44)))),0)</f>
        <v>53576</v>
      </c>
      <c r="J418" s="9">
        <f>ROUNDDOWN((('ASIG POR TRAMO'!J420*20%)+((45125*($B418/44)))),0)</f>
        <v>57978</v>
      </c>
      <c r="K418" s="9">
        <f>ROUNDDOWN((('ASIG POR TRAMO'!K420*20%)+((45125*($B418/44)))),0)</f>
        <v>62380</v>
      </c>
      <c r="L418" s="9">
        <f>ROUNDDOWN((('ASIG POR TRAMO'!L420*20%)+((45125*($B418/44)))),0)</f>
        <v>66782</v>
      </c>
      <c r="M418" s="9">
        <f>ROUNDDOWN((('ASIG POR TRAMO'!M420*20%)+((45125*($B418/44)))),0)</f>
        <v>71183</v>
      </c>
      <c r="N418" s="9">
        <f>ROUNDDOWN((('ASIG POR TRAMO'!N420*20%)+((45125*($B418/44)))),0)</f>
        <v>75585</v>
      </c>
      <c r="O418" s="9">
        <f>ROUNDDOWN((('ASIG POR TRAMO'!O420*20%)+((45125*($B418/44)))),0)</f>
        <v>79987</v>
      </c>
      <c r="P418" s="9">
        <f>ROUNDDOWN((('ASIG POR TRAMO'!P420*20%)+((45125*($B418/44)))),0)</f>
        <v>84388</v>
      </c>
      <c r="Q418" s="9">
        <f>ROUNDDOWN((('ASIG POR TRAMO'!Q420*20%)+((45125*($B418/44)))),0)</f>
        <v>88790</v>
      </c>
      <c r="R418" s="9">
        <f>ROUNDDOWN((('ASIG POR TRAMO'!R420*20%)+((45125*($B418/44)))),0)</f>
        <v>93192</v>
      </c>
    </row>
    <row r="419" spans="1:18" ht="17.45" customHeight="1" thickBot="1" x14ac:dyDescent="0.3">
      <c r="A419" s="11" t="s">
        <v>13</v>
      </c>
      <c r="B419" s="13">
        <v>15</v>
      </c>
      <c r="C419" s="14">
        <f>'RMN-BRP'!B17</f>
        <v>203057.625</v>
      </c>
      <c r="D419" s="9">
        <f>ROUNDDOWN((('ASIG POR TRAMO'!D421*20%)+((45125*($B419/44)))),0)</f>
        <v>33823</v>
      </c>
      <c r="E419" s="9">
        <f>ROUNDDOWN((('ASIG POR TRAMO'!E421*20%)+((45125*($B419/44)))),0)</f>
        <v>38539</v>
      </c>
      <c r="F419" s="9">
        <f>ROUNDDOWN((('ASIG POR TRAMO'!F421*20%)+((45125*($B419/44)))),0)</f>
        <v>43255</v>
      </c>
      <c r="G419" s="9">
        <f>ROUNDDOWN((('ASIG POR TRAMO'!G421*20%)+((45125*($B419/44)))),0)</f>
        <v>47971</v>
      </c>
      <c r="H419" s="9">
        <f>ROUNDDOWN((('ASIG POR TRAMO'!H421*20%)+((45125*($B419/44)))),0)</f>
        <v>52687</v>
      </c>
      <c r="I419" s="9">
        <f>ROUNDDOWN((('ASIG POR TRAMO'!I421*20%)+((45125*($B419/44)))),0)</f>
        <v>57403</v>
      </c>
      <c r="J419" s="9">
        <f>ROUNDDOWN((('ASIG POR TRAMO'!J421*20%)+((45125*($B419/44)))),0)</f>
        <v>62119</v>
      </c>
      <c r="K419" s="9">
        <f>ROUNDDOWN((('ASIG POR TRAMO'!K421*20%)+((45125*($B419/44)))),0)</f>
        <v>66836</v>
      </c>
      <c r="L419" s="9">
        <f>ROUNDDOWN((('ASIG POR TRAMO'!L421*20%)+((45125*($B419/44)))),0)</f>
        <v>71552</v>
      </c>
      <c r="M419" s="9">
        <f>ROUNDDOWN((('ASIG POR TRAMO'!M421*20%)+((45125*($B419/44)))),0)</f>
        <v>76268</v>
      </c>
      <c r="N419" s="9">
        <f>ROUNDDOWN((('ASIG POR TRAMO'!N421*20%)+((45125*($B419/44)))),0)</f>
        <v>80984</v>
      </c>
      <c r="O419" s="9">
        <f>ROUNDDOWN((('ASIG POR TRAMO'!O421*20%)+((45125*($B419/44)))),0)</f>
        <v>85700</v>
      </c>
      <c r="P419" s="9">
        <f>ROUNDDOWN((('ASIG POR TRAMO'!P421*20%)+((45125*($B419/44)))),0)</f>
        <v>90416</v>
      </c>
      <c r="Q419" s="9">
        <f>ROUNDDOWN((('ASIG POR TRAMO'!Q421*20%)+((45125*($B419/44)))),0)</f>
        <v>95132</v>
      </c>
      <c r="R419" s="9">
        <f>ROUNDDOWN((('ASIG POR TRAMO'!R421*20%)+((45125*($B419/44)))),0)</f>
        <v>99848</v>
      </c>
    </row>
    <row r="420" spans="1:18" ht="17.45" customHeight="1" thickBot="1" x14ac:dyDescent="0.3">
      <c r="A420" s="11" t="s">
        <v>13</v>
      </c>
      <c r="B420" s="13">
        <v>16</v>
      </c>
      <c r="C420" s="14">
        <f>'RMN-BRP'!B18</f>
        <v>216594.8</v>
      </c>
      <c r="D420" s="9">
        <f>ROUNDDOWN((('ASIG POR TRAMO'!D422*20%)+((45125*($B420/44)))),0)</f>
        <v>36077</v>
      </c>
      <c r="E420" s="9">
        <f>ROUNDDOWN((('ASIG POR TRAMO'!E422*20%)+((45125*($B420/44)))),0)</f>
        <v>41108</v>
      </c>
      <c r="F420" s="9">
        <f>ROUNDDOWN((('ASIG POR TRAMO'!F422*20%)+((45125*($B420/44)))),0)</f>
        <v>46139</v>
      </c>
      <c r="G420" s="9">
        <f>ROUNDDOWN((('ASIG POR TRAMO'!G422*20%)+((45125*($B420/44)))),0)</f>
        <v>51169</v>
      </c>
      <c r="H420" s="9">
        <f>ROUNDDOWN((('ASIG POR TRAMO'!H422*20%)+((45125*($B420/44)))),0)</f>
        <v>56200</v>
      </c>
      <c r="I420" s="9">
        <f>ROUNDDOWN((('ASIG POR TRAMO'!I422*20%)+((45125*($B420/44)))),0)</f>
        <v>61230</v>
      </c>
      <c r="J420" s="9">
        <f>ROUNDDOWN((('ASIG POR TRAMO'!J422*20%)+((45125*($B420/44)))),0)</f>
        <v>66261</v>
      </c>
      <c r="K420" s="9">
        <f>ROUNDDOWN((('ASIG POR TRAMO'!K422*20%)+((45125*($B420/44)))),0)</f>
        <v>71291</v>
      </c>
      <c r="L420" s="9">
        <f>ROUNDDOWN((('ASIG POR TRAMO'!L422*20%)+((45125*($B420/44)))),0)</f>
        <v>76322</v>
      </c>
      <c r="M420" s="9">
        <f>ROUNDDOWN((('ASIG POR TRAMO'!M422*20%)+((45125*($B420/44)))),0)</f>
        <v>81352</v>
      </c>
      <c r="N420" s="9">
        <f>ROUNDDOWN((('ASIG POR TRAMO'!N422*20%)+((45125*($B420/44)))),0)</f>
        <v>86383</v>
      </c>
      <c r="O420" s="9">
        <f>ROUNDDOWN((('ASIG POR TRAMO'!O422*20%)+((45125*($B420/44)))),0)</f>
        <v>91413</v>
      </c>
      <c r="P420" s="9">
        <f>ROUNDDOWN((('ASIG POR TRAMO'!P422*20%)+((45125*($B420/44)))),0)</f>
        <v>96444</v>
      </c>
      <c r="Q420" s="9">
        <f>ROUNDDOWN((('ASIG POR TRAMO'!Q422*20%)+((45125*($B420/44)))),0)</f>
        <v>101474</v>
      </c>
      <c r="R420" s="9">
        <f>ROUNDDOWN((('ASIG POR TRAMO'!R422*20%)+((45125*($B420/44)))),0)</f>
        <v>106505</v>
      </c>
    </row>
    <row r="421" spans="1:18" ht="17.45" customHeight="1" thickBot="1" x14ac:dyDescent="0.3">
      <c r="A421" s="11" t="s">
        <v>13</v>
      </c>
      <c r="B421" s="13">
        <v>17</v>
      </c>
      <c r="C421" s="14">
        <f>'RMN-BRP'!B19</f>
        <v>230131.97499999998</v>
      </c>
      <c r="D421" s="9">
        <f>ROUNDDOWN((('ASIG POR TRAMO'!D423*20%)+((45125*($B421/44)))),0)</f>
        <v>38332</v>
      </c>
      <c r="E421" s="9">
        <f>ROUNDDOWN((('ASIG POR TRAMO'!E423*20%)+((45125*($B421/44)))),0)</f>
        <v>43677</v>
      </c>
      <c r="F421" s="9">
        <f>ROUNDDOWN((('ASIG POR TRAMO'!F423*20%)+((45125*($B421/44)))),0)</f>
        <v>49022</v>
      </c>
      <c r="G421" s="9">
        <f>ROUNDDOWN((('ASIG POR TRAMO'!G423*20%)+((45125*($B421/44)))),0)</f>
        <v>54367</v>
      </c>
      <c r="H421" s="9">
        <f>ROUNDDOWN((('ASIG POR TRAMO'!H423*20%)+((45125*($B421/44)))),0)</f>
        <v>59712</v>
      </c>
      <c r="I421" s="9">
        <f>ROUNDDOWN((('ASIG POR TRAMO'!I423*20%)+((45125*($B421/44)))),0)</f>
        <v>65057</v>
      </c>
      <c r="J421" s="9">
        <f>ROUNDDOWN((('ASIG POR TRAMO'!J423*20%)+((45125*($B421/44)))),0)</f>
        <v>70402</v>
      </c>
      <c r="K421" s="9">
        <f>ROUNDDOWN((('ASIG POR TRAMO'!K423*20%)+((45125*($B421/44)))),0)</f>
        <v>75747</v>
      </c>
      <c r="L421" s="9">
        <f>ROUNDDOWN((('ASIG POR TRAMO'!L423*20%)+((45125*($B421/44)))),0)</f>
        <v>81092</v>
      </c>
      <c r="M421" s="9">
        <f>ROUNDDOWN((('ASIG POR TRAMO'!M423*20%)+((45125*($B421/44)))),0)</f>
        <v>86437</v>
      </c>
      <c r="N421" s="9">
        <f>ROUNDDOWN((('ASIG POR TRAMO'!N423*20%)+((45125*($B421/44)))),0)</f>
        <v>91782</v>
      </c>
      <c r="O421" s="9">
        <f>ROUNDDOWN((('ASIG POR TRAMO'!O423*20%)+((45125*($B421/44)))),0)</f>
        <v>97127</v>
      </c>
      <c r="P421" s="9">
        <f>ROUNDDOWN((('ASIG POR TRAMO'!P423*20%)+((45125*($B421/44)))),0)</f>
        <v>102472</v>
      </c>
      <c r="Q421" s="9">
        <f>ROUNDDOWN((('ASIG POR TRAMO'!Q423*20%)+((45125*($B421/44)))),0)</f>
        <v>107817</v>
      </c>
      <c r="R421" s="9">
        <f>ROUNDDOWN((('ASIG POR TRAMO'!R423*20%)+((45125*($B421/44)))),0)</f>
        <v>113162</v>
      </c>
    </row>
    <row r="422" spans="1:18" ht="17.45" customHeight="1" thickBot="1" x14ac:dyDescent="0.3">
      <c r="A422" s="11" t="s">
        <v>13</v>
      </c>
      <c r="B422" s="13">
        <v>18</v>
      </c>
      <c r="C422" s="14">
        <f>'RMN-BRP'!B20</f>
        <v>243669.15</v>
      </c>
      <c r="D422" s="9">
        <f>ROUNDDOWN((('ASIG POR TRAMO'!D424*20%)+((45125*($B422/44)))),0)</f>
        <v>40587</v>
      </c>
      <c r="E422" s="9">
        <f>ROUNDDOWN((('ASIG POR TRAMO'!E424*20%)+((45125*($B422/44)))),0)</f>
        <v>46247</v>
      </c>
      <c r="F422" s="9">
        <f>ROUNDDOWN((('ASIG POR TRAMO'!F424*20%)+((45125*($B422/44)))),0)</f>
        <v>51906</v>
      </c>
      <c r="G422" s="9">
        <f>ROUNDDOWN((('ASIG POR TRAMO'!G424*20%)+((45125*($B422/44)))),0)</f>
        <v>57565</v>
      </c>
      <c r="H422" s="9">
        <f>ROUNDDOWN((('ASIG POR TRAMO'!H424*20%)+((45125*($B422/44)))),0)</f>
        <v>63225</v>
      </c>
      <c r="I422" s="9">
        <f>ROUNDDOWN((('ASIG POR TRAMO'!I424*20%)+((45125*($B422/44)))),0)</f>
        <v>68884</v>
      </c>
      <c r="J422" s="9">
        <f>ROUNDDOWN((('ASIG POR TRAMO'!J424*20%)+((45125*($B422/44)))),0)</f>
        <v>74544</v>
      </c>
      <c r="K422" s="9">
        <f>ROUNDDOWN((('ASIG POR TRAMO'!K424*20%)+((45125*($B422/44)))),0)</f>
        <v>80203</v>
      </c>
      <c r="L422" s="9">
        <f>ROUNDDOWN((('ASIG POR TRAMO'!L424*20%)+((45125*($B422/44)))),0)</f>
        <v>85862</v>
      </c>
      <c r="M422" s="9">
        <f>ROUNDDOWN((('ASIG POR TRAMO'!M424*20%)+((45125*($B422/44)))),0)</f>
        <v>91522</v>
      </c>
      <c r="N422" s="9">
        <f>ROUNDDOWN((('ASIG POR TRAMO'!N424*20%)+((45125*($B422/44)))),0)</f>
        <v>97181</v>
      </c>
      <c r="O422" s="9">
        <f>ROUNDDOWN((('ASIG POR TRAMO'!O424*20%)+((45125*($B422/44)))),0)</f>
        <v>102840</v>
      </c>
      <c r="P422" s="9">
        <f>ROUNDDOWN((('ASIG POR TRAMO'!P424*20%)+((45125*($B422/44)))),0)</f>
        <v>108500</v>
      </c>
      <c r="Q422" s="9">
        <f>ROUNDDOWN((('ASIG POR TRAMO'!Q424*20%)+((45125*($B422/44)))),0)</f>
        <v>114159</v>
      </c>
      <c r="R422" s="9">
        <f>ROUNDDOWN((('ASIG POR TRAMO'!R424*20%)+((45125*($B422/44)))),0)</f>
        <v>119818</v>
      </c>
    </row>
    <row r="423" spans="1:18" ht="17.45" customHeight="1" thickBot="1" x14ac:dyDescent="0.3">
      <c r="A423" s="11" t="s">
        <v>13</v>
      </c>
      <c r="B423" s="13">
        <v>19</v>
      </c>
      <c r="C423" s="14">
        <f>'RMN-BRP'!B21</f>
        <v>257206.32499999998</v>
      </c>
      <c r="D423" s="9">
        <f>ROUNDDOWN((('ASIG POR TRAMO'!D425*20%)+((45125*($B423/44)))),0)</f>
        <v>42842</v>
      </c>
      <c r="E423" s="9">
        <f>ROUNDDOWN((('ASIG POR TRAMO'!E425*20%)+((45125*($B423/44)))),0)</f>
        <v>48816</v>
      </c>
      <c r="F423" s="9">
        <f>ROUNDDOWN((('ASIG POR TRAMO'!F425*20%)+((45125*($B423/44)))),0)</f>
        <v>54790</v>
      </c>
      <c r="G423" s="9">
        <f>ROUNDDOWN((('ASIG POR TRAMO'!G425*20%)+((45125*($B423/44)))),0)</f>
        <v>60763</v>
      </c>
      <c r="H423" s="9">
        <f>ROUNDDOWN((('ASIG POR TRAMO'!H425*20%)+((45125*($B423/44)))),0)</f>
        <v>66737</v>
      </c>
      <c r="I423" s="9">
        <f>ROUNDDOWN((('ASIG POR TRAMO'!I425*20%)+((45125*($B423/44)))),0)</f>
        <v>72711</v>
      </c>
      <c r="J423" s="9">
        <f>ROUNDDOWN((('ASIG POR TRAMO'!J425*20%)+((45125*($B423/44)))),0)</f>
        <v>78685</v>
      </c>
      <c r="K423" s="9">
        <f>ROUNDDOWN((('ASIG POR TRAMO'!K425*20%)+((45125*($B423/44)))),0)</f>
        <v>84658</v>
      </c>
      <c r="L423" s="9">
        <f>ROUNDDOWN((('ASIG POR TRAMO'!L425*20%)+((45125*($B423/44)))),0)</f>
        <v>90632</v>
      </c>
      <c r="M423" s="9">
        <f>ROUNDDOWN((('ASIG POR TRAMO'!M425*20%)+((45125*($B423/44)))),0)</f>
        <v>96606</v>
      </c>
      <c r="N423" s="9">
        <f>ROUNDDOWN((('ASIG POR TRAMO'!N425*20%)+((45125*($B423/44)))),0)</f>
        <v>102580</v>
      </c>
      <c r="O423" s="9">
        <f>ROUNDDOWN((('ASIG POR TRAMO'!O425*20%)+((45125*($B423/44)))),0)</f>
        <v>108554</v>
      </c>
      <c r="P423" s="9">
        <f>ROUNDDOWN((('ASIG POR TRAMO'!P425*20%)+((45125*($B423/44)))),0)</f>
        <v>114527</v>
      </c>
      <c r="Q423" s="9">
        <f>ROUNDDOWN((('ASIG POR TRAMO'!Q425*20%)+((45125*($B423/44)))),0)</f>
        <v>120501</v>
      </c>
      <c r="R423" s="9">
        <f>ROUNDDOWN((('ASIG POR TRAMO'!R425*20%)+((45125*($B423/44)))),0)</f>
        <v>126475</v>
      </c>
    </row>
    <row r="424" spans="1:18" ht="17.45" customHeight="1" thickBot="1" x14ac:dyDescent="0.3">
      <c r="A424" s="11" t="s">
        <v>13</v>
      </c>
      <c r="B424" s="13">
        <v>20</v>
      </c>
      <c r="C424" s="14">
        <f>'RMN-BRP'!B22</f>
        <v>270743.5</v>
      </c>
      <c r="D424" s="9">
        <f>ROUNDDOWN((('ASIG POR TRAMO'!D426*20%)+((45125*($B424/44)))),0)</f>
        <v>45097</v>
      </c>
      <c r="E424" s="9">
        <f>ROUNDDOWN((('ASIG POR TRAMO'!E426*20%)+((45125*($B424/44)))),0)</f>
        <v>51385</v>
      </c>
      <c r="F424" s="9">
        <f>ROUNDDOWN((('ASIG POR TRAMO'!F426*20%)+((45125*($B424/44)))),0)</f>
        <v>57673</v>
      </c>
      <c r="G424" s="9">
        <f>ROUNDDOWN((('ASIG POR TRAMO'!G426*20%)+((45125*($B424/44)))),0)</f>
        <v>63962</v>
      </c>
      <c r="H424" s="9">
        <f>ROUNDDOWN((('ASIG POR TRAMO'!H426*20%)+((45125*($B424/44)))),0)</f>
        <v>70250</v>
      </c>
      <c r="I424" s="9">
        <f>ROUNDDOWN((('ASIG POR TRAMO'!I426*20%)+((45125*($B424/44)))),0)</f>
        <v>76538</v>
      </c>
      <c r="J424" s="9">
        <f>ROUNDDOWN((('ASIG POR TRAMO'!J426*20%)+((45125*($B424/44)))),0)</f>
        <v>82826</v>
      </c>
      <c r="K424" s="9">
        <f>ROUNDDOWN((('ASIG POR TRAMO'!K426*20%)+((45125*($B424/44)))),0)</f>
        <v>89114</v>
      </c>
      <c r="L424" s="9">
        <f>ROUNDDOWN((('ASIG POR TRAMO'!L426*20%)+((45125*($B424/44)))),0)</f>
        <v>95402</v>
      </c>
      <c r="M424" s="9">
        <f>ROUNDDOWN((('ASIG POR TRAMO'!M426*20%)+((45125*($B424/44)))),0)</f>
        <v>101690</v>
      </c>
      <c r="N424" s="9">
        <f>ROUNDDOWN((('ASIG POR TRAMO'!N426*20%)+((45125*($B424/44)))),0)</f>
        <v>107979</v>
      </c>
      <c r="O424" s="9">
        <f>ROUNDDOWN((('ASIG POR TRAMO'!O426*20%)+((45125*($B424/44)))),0)</f>
        <v>114267</v>
      </c>
      <c r="P424" s="9">
        <f>ROUNDDOWN((('ASIG POR TRAMO'!P426*20%)+((45125*($B424/44)))),0)</f>
        <v>120555</v>
      </c>
      <c r="Q424" s="9">
        <f>ROUNDDOWN((('ASIG POR TRAMO'!Q426*20%)+((45125*($B424/44)))),0)</f>
        <v>126843</v>
      </c>
      <c r="R424" s="9">
        <f>ROUNDDOWN((('ASIG POR TRAMO'!R426*20%)+((45125*($B424/44)))),0)</f>
        <v>133131</v>
      </c>
    </row>
    <row r="425" spans="1:18" ht="17.45" customHeight="1" thickBot="1" x14ac:dyDescent="0.3">
      <c r="A425" s="11" t="s">
        <v>13</v>
      </c>
      <c r="B425" s="13">
        <v>21</v>
      </c>
      <c r="C425" s="14">
        <f>'RMN-BRP'!B23</f>
        <v>284280.67499999999</v>
      </c>
      <c r="D425" s="9">
        <f>ROUNDDOWN((('ASIG POR TRAMO'!D427*20%)+((45125*($B425/44)))),0)</f>
        <v>47352</v>
      </c>
      <c r="E425" s="9">
        <f>ROUNDDOWN((('ASIG POR TRAMO'!E427*20%)+((45125*($B425/44)))),0)</f>
        <v>53955</v>
      </c>
      <c r="F425" s="9">
        <f>ROUNDDOWN((('ASIG POR TRAMO'!F427*20%)+((45125*($B425/44)))),0)</f>
        <v>60557</v>
      </c>
      <c r="G425" s="9">
        <f>ROUNDDOWN((('ASIG POR TRAMO'!G427*20%)+((45125*($B425/44)))),0)</f>
        <v>67160</v>
      </c>
      <c r="H425" s="9">
        <f>ROUNDDOWN((('ASIG POR TRAMO'!H427*20%)+((45125*($B425/44)))),0)</f>
        <v>73762</v>
      </c>
      <c r="I425" s="9">
        <f>ROUNDDOWN((('ASIG POR TRAMO'!I427*20%)+((45125*($B425/44)))),0)</f>
        <v>80365</v>
      </c>
      <c r="J425" s="9">
        <f>ROUNDDOWN((('ASIG POR TRAMO'!J427*20%)+((45125*($B425/44)))),0)</f>
        <v>86967</v>
      </c>
      <c r="K425" s="9">
        <f>ROUNDDOWN((('ASIG POR TRAMO'!K427*20%)+((45125*($B425/44)))),0)</f>
        <v>93570</v>
      </c>
      <c r="L425" s="9">
        <f>ROUNDDOWN((('ASIG POR TRAMO'!L427*20%)+((45125*($B425/44)))),0)</f>
        <v>100173</v>
      </c>
      <c r="M425" s="9">
        <f>ROUNDDOWN((('ASIG POR TRAMO'!M427*20%)+((45125*($B425/44)))),0)</f>
        <v>106775</v>
      </c>
      <c r="N425" s="9">
        <f>ROUNDDOWN((('ASIG POR TRAMO'!N427*20%)+((45125*($B425/44)))),0)</f>
        <v>113378</v>
      </c>
      <c r="O425" s="9">
        <f>ROUNDDOWN((('ASIG POR TRAMO'!O427*20%)+((45125*($B425/44)))),0)</f>
        <v>119980</v>
      </c>
      <c r="P425" s="9">
        <f>ROUNDDOWN((('ASIG POR TRAMO'!P427*20%)+((45125*($B425/44)))),0)</f>
        <v>126583</v>
      </c>
      <c r="Q425" s="9">
        <f>ROUNDDOWN((('ASIG POR TRAMO'!Q427*20%)+((45125*($B425/44)))),0)</f>
        <v>133185</v>
      </c>
      <c r="R425" s="9">
        <f>ROUNDDOWN((('ASIG POR TRAMO'!R427*20%)+((45125*($B425/44)))),0)</f>
        <v>139788</v>
      </c>
    </row>
    <row r="426" spans="1:18" ht="17.45" customHeight="1" thickBot="1" x14ac:dyDescent="0.3">
      <c r="A426" s="11" t="s">
        <v>13</v>
      </c>
      <c r="B426" s="13">
        <v>22</v>
      </c>
      <c r="C426" s="14">
        <f>'RMN-BRP'!B24</f>
        <v>297817.84999999998</v>
      </c>
      <c r="D426" s="9">
        <f>ROUNDDOWN((('ASIG POR TRAMO'!D428*20%)+((45125*($B426/44)))),0)</f>
        <v>49607</v>
      </c>
      <c r="E426" s="9">
        <f>ROUNDDOWN((('ASIG POR TRAMO'!E428*20%)+((45125*($B426/44)))),0)</f>
        <v>56524</v>
      </c>
      <c r="F426" s="9">
        <f>ROUNDDOWN((('ASIG POR TRAMO'!F428*20%)+((45125*($B426/44)))),0)</f>
        <v>63441</v>
      </c>
      <c r="G426" s="9">
        <f>ROUNDDOWN((('ASIG POR TRAMO'!G428*20%)+((45125*($B426/44)))),0)</f>
        <v>70358</v>
      </c>
      <c r="H426" s="9">
        <f>ROUNDDOWN((('ASIG POR TRAMO'!H428*20%)+((45125*($B426/44)))),0)</f>
        <v>77275</v>
      </c>
      <c r="I426" s="9">
        <f>ROUNDDOWN((('ASIG POR TRAMO'!I428*20%)+((45125*($B426/44)))),0)</f>
        <v>84192</v>
      </c>
      <c r="J426" s="9">
        <f>ROUNDDOWN((('ASIG POR TRAMO'!J428*20%)+((45125*($B426/44)))),0)</f>
        <v>91109</v>
      </c>
      <c r="K426" s="9">
        <f>ROUNDDOWN((('ASIG POR TRAMO'!K428*20%)+((45125*($B426/44)))),0)</f>
        <v>98026</v>
      </c>
      <c r="L426" s="9">
        <f>ROUNDDOWN((('ASIG POR TRAMO'!L428*20%)+((45125*($B426/44)))),0)</f>
        <v>104943</v>
      </c>
      <c r="M426" s="9">
        <f>ROUNDDOWN((('ASIG POR TRAMO'!M428*20%)+((45125*($B426/44)))),0)</f>
        <v>111860</v>
      </c>
      <c r="N426" s="9">
        <f>ROUNDDOWN((('ASIG POR TRAMO'!N428*20%)+((45125*($B426/44)))),0)</f>
        <v>118777</v>
      </c>
      <c r="O426" s="9">
        <f>ROUNDDOWN((('ASIG POR TRAMO'!O428*20%)+((45125*($B426/44)))),0)</f>
        <v>125694</v>
      </c>
      <c r="P426" s="9">
        <f>ROUNDDOWN((('ASIG POR TRAMO'!P428*20%)+((45125*($B426/44)))),0)</f>
        <v>132611</v>
      </c>
      <c r="Q426" s="9">
        <f>ROUNDDOWN((('ASIG POR TRAMO'!Q428*20%)+((45125*($B426/44)))),0)</f>
        <v>139528</v>
      </c>
      <c r="R426" s="9">
        <f>ROUNDDOWN((('ASIG POR TRAMO'!R428*20%)+((45125*($B426/44)))),0)</f>
        <v>146445</v>
      </c>
    </row>
    <row r="427" spans="1:18" ht="17.45" customHeight="1" thickBot="1" x14ac:dyDescent="0.3">
      <c r="A427" s="11" t="s">
        <v>13</v>
      </c>
      <c r="B427" s="13">
        <v>23</v>
      </c>
      <c r="C427" s="14">
        <f>'RMN-BRP'!B25</f>
        <v>311355.02499999997</v>
      </c>
      <c r="D427" s="9">
        <f>ROUNDDOWN((('ASIG POR TRAMO'!D429*20%)+((45125*($B427/44)))),0)</f>
        <v>51862</v>
      </c>
      <c r="E427" s="9">
        <f>ROUNDDOWN((('ASIG POR TRAMO'!E429*20%)+((45125*($B427/44)))),0)</f>
        <v>59093</v>
      </c>
      <c r="F427" s="9">
        <f>ROUNDDOWN((('ASIG POR TRAMO'!F429*20%)+((45125*($B427/44)))),0)</f>
        <v>66325</v>
      </c>
      <c r="G427" s="9">
        <f>ROUNDDOWN((('ASIG POR TRAMO'!G429*20%)+((45125*($B427/44)))),0)</f>
        <v>73556</v>
      </c>
      <c r="H427" s="9">
        <f>ROUNDDOWN((('ASIG POR TRAMO'!H429*20%)+((45125*($B427/44)))),0)</f>
        <v>80787</v>
      </c>
      <c r="I427" s="9">
        <f>ROUNDDOWN((('ASIG POR TRAMO'!I429*20%)+((45125*($B427/44)))),0)</f>
        <v>88019</v>
      </c>
      <c r="J427" s="9">
        <f>ROUNDDOWN((('ASIG POR TRAMO'!J429*20%)+((45125*($B427/44)))),0)</f>
        <v>95250</v>
      </c>
      <c r="K427" s="9">
        <f>ROUNDDOWN((('ASIG POR TRAMO'!K429*20%)+((45125*($B427/44)))),0)</f>
        <v>102482</v>
      </c>
      <c r="L427" s="9">
        <f>ROUNDDOWN((('ASIG POR TRAMO'!L429*20%)+((45125*($B427/44)))),0)</f>
        <v>109713</v>
      </c>
      <c r="M427" s="9">
        <f>ROUNDDOWN((('ASIG POR TRAMO'!M429*20%)+((45125*($B427/44)))),0)</f>
        <v>116944</v>
      </c>
      <c r="N427" s="9">
        <f>ROUNDDOWN((('ASIG POR TRAMO'!N429*20%)+((45125*($B427/44)))),0)</f>
        <v>124176</v>
      </c>
      <c r="O427" s="9">
        <f>ROUNDDOWN((('ASIG POR TRAMO'!O429*20%)+((45125*($B427/44)))),0)</f>
        <v>131407</v>
      </c>
      <c r="P427" s="9">
        <f>ROUNDDOWN((('ASIG POR TRAMO'!P429*20%)+((45125*($B427/44)))),0)</f>
        <v>138639</v>
      </c>
      <c r="Q427" s="9">
        <f>ROUNDDOWN((('ASIG POR TRAMO'!Q429*20%)+((45125*($B427/44)))),0)</f>
        <v>145870</v>
      </c>
      <c r="R427" s="9">
        <f>ROUNDDOWN((('ASIG POR TRAMO'!R429*20%)+((45125*($B427/44)))),0)</f>
        <v>153101</v>
      </c>
    </row>
    <row r="428" spans="1:18" ht="17.45" customHeight="1" thickBot="1" x14ac:dyDescent="0.3">
      <c r="A428" s="11" t="s">
        <v>13</v>
      </c>
      <c r="B428" s="13">
        <v>24</v>
      </c>
      <c r="C428" s="14">
        <f>'RMN-BRP'!B26</f>
        <v>324892.19999999995</v>
      </c>
      <c r="D428" s="9">
        <f>ROUNDDOWN((('ASIG POR TRAMO'!D430*20%)+((45125*($B428/44)))),0)</f>
        <v>54117</v>
      </c>
      <c r="E428" s="9">
        <f>ROUNDDOWN((('ASIG POR TRAMO'!E430*20%)+((45125*($B428/44)))),0)</f>
        <v>61662</v>
      </c>
      <c r="F428" s="9">
        <f>ROUNDDOWN((('ASIG POR TRAMO'!F430*20%)+((45125*($B428/44)))),0)</f>
        <v>69208</v>
      </c>
      <c r="G428" s="9">
        <f>ROUNDDOWN((('ASIG POR TRAMO'!G430*20%)+((45125*($B428/44)))),0)</f>
        <v>76754</v>
      </c>
      <c r="H428" s="9">
        <f>ROUNDDOWN((('ASIG POR TRAMO'!H430*20%)+((45125*($B428/44)))),0)</f>
        <v>84300</v>
      </c>
      <c r="I428" s="9">
        <f>ROUNDDOWN((('ASIG POR TRAMO'!I430*20%)+((45125*($B428/44)))),0)</f>
        <v>91846</v>
      </c>
      <c r="J428" s="9">
        <f>ROUNDDOWN((('ASIG POR TRAMO'!J430*20%)+((45125*($B428/44)))),0)</f>
        <v>99391</v>
      </c>
      <c r="K428" s="9">
        <f>ROUNDDOWN((('ASIG POR TRAMO'!K430*20%)+((45125*($B428/44)))),0)</f>
        <v>106937</v>
      </c>
      <c r="L428" s="9">
        <f>ROUNDDOWN((('ASIG POR TRAMO'!L430*20%)+((45125*($B428/44)))),0)</f>
        <v>114483</v>
      </c>
      <c r="M428" s="9">
        <f>ROUNDDOWN((('ASIG POR TRAMO'!M430*20%)+((45125*($B428/44)))),0)</f>
        <v>122029</v>
      </c>
      <c r="N428" s="9">
        <f>ROUNDDOWN((('ASIG POR TRAMO'!N430*20%)+((45125*($B428/44)))),0)</f>
        <v>129575</v>
      </c>
      <c r="O428" s="9">
        <f>ROUNDDOWN((('ASIG POR TRAMO'!O430*20%)+((45125*($B428/44)))),0)</f>
        <v>137121</v>
      </c>
      <c r="P428" s="9">
        <f>ROUNDDOWN((('ASIG POR TRAMO'!P430*20%)+((45125*($B428/44)))),0)</f>
        <v>144666</v>
      </c>
      <c r="Q428" s="9">
        <f>ROUNDDOWN((('ASIG POR TRAMO'!Q430*20%)+((45125*($B428/44)))),0)</f>
        <v>152212</v>
      </c>
      <c r="R428" s="9">
        <f>ROUNDDOWN((('ASIG POR TRAMO'!R430*20%)+((45125*($B428/44)))),0)</f>
        <v>159758</v>
      </c>
    </row>
    <row r="429" spans="1:18" ht="17.45" customHeight="1" thickBot="1" x14ac:dyDescent="0.3">
      <c r="A429" s="11" t="s">
        <v>13</v>
      </c>
      <c r="B429" s="13">
        <v>25</v>
      </c>
      <c r="C429" s="14">
        <f>'RMN-BRP'!B27</f>
        <v>338429.375</v>
      </c>
      <c r="D429" s="9">
        <f>ROUNDDOWN((('ASIG POR TRAMO'!D431*20%)+((45125*($B429/44)))),0)</f>
        <v>56371</v>
      </c>
      <c r="E429" s="9">
        <f>ROUNDDOWN((('ASIG POR TRAMO'!E431*20%)+((45125*($B429/44)))),0)</f>
        <v>64232</v>
      </c>
      <c r="F429" s="9">
        <f>ROUNDDOWN((('ASIG POR TRAMO'!F431*20%)+((45125*($B429/44)))),0)</f>
        <v>72092</v>
      </c>
      <c r="G429" s="9">
        <f>ROUNDDOWN((('ASIG POR TRAMO'!G431*20%)+((45125*($B429/44)))),0)</f>
        <v>79952</v>
      </c>
      <c r="H429" s="9">
        <f>ROUNDDOWN((('ASIG POR TRAMO'!H431*20%)+((45125*($B429/44)))),0)</f>
        <v>87812</v>
      </c>
      <c r="I429" s="9">
        <f>ROUNDDOWN((('ASIG POR TRAMO'!I431*20%)+((45125*($B429/44)))),0)</f>
        <v>95673</v>
      </c>
      <c r="J429" s="9">
        <f>ROUNDDOWN((('ASIG POR TRAMO'!J431*20%)+((45125*($B429/44)))),0)</f>
        <v>103533</v>
      </c>
      <c r="K429" s="9">
        <f>ROUNDDOWN((('ASIG POR TRAMO'!K431*20%)+((45125*($B429/44)))),0)</f>
        <v>111393</v>
      </c>
      <c r="L429" s="9">
        <f>ROUNDDOWN((('ASIG POR TRAMO'!L431*20%)+((45125*($B429/44)))),0)</f>
        <v>119253</v>
      </c>
      <c r="M429" s="9">
        <f>ROUNDDOWN((('ASIG POR TRAMO'!M431*20%)+((45125*($B429/44)))),0)</f>
        <v>127114</v>
      </c>
      <c r="N429" s="9">
        <f>ROUNDDOWN((('ASIG POR TRAMO'!N431*20%)+((45125*($B429/44)))),0)</f>
        <v>134974</v>
      </c>
      <c r="O429" s="9">
        <f>ROUNDDOWN((('ASIG POR TRAMO'!O431*20%)+((45125*($B429/44)))),0)</f>
        <v>142834</v>
      </c>
      <c r="P429" s="9">
        <f>ROUNDDOWN((('ASIG POR TRAMO'!P431*20%)+((45125*($B429/44)))),0)</f>
        <v>150694</v>
      </c>
      <c r="Q429" s="9">
        <f>ROUNDDOWN((('ASIG POR TRAMO'!Q431*20%)+((45125*($B429/44)))),0)</f>
        <v>158554</v>
      </c>
      <c r="R429" s="9">
        <f>ROUNDDOWN((('ASIG POR TRAMO'!R431*20%)+((45125*($B429/44)))),0)</f>
        <v>166415</v>
      </c>
    </row>
    <row r="430" spans="1:18" ht="17.45" customHeight="1" thickBot="1" x14ac:dyDescent="0.3">
      <c r="A430" s="11" t="s">
        <v>13</v>
      </c>
      <c r="B430" s="13">
        <v>26</v>
      </c>
      <c r="C430" s="14">
        <f>'RMN-BRP'!B28</f>
        <v>351966.55</v>
      </c>
      <c r="D430" s="9">
        <f>ROUNDDOWN((('ASIG POR TRAMO'!D432*20%)+((45125*($B430/44)))),0)</f>
        <v>58626</v>
      </c>
      <c r="E430" s="9">
        <f>ROUNDDOWN((('ASIG POR TRAMO'!E432*20%)+((45125*($B430/44)))),0)</f>
        <v>66801</v>
      </c>
      <c r="F430" s="9">
        <f>ROUNDDOWN((('ASIG POR TRAMO'!F432*20%)+((45125*($B430/44)))),0)</f>
        <v>74976</v>
      </c>
      <c r="G430" s="9">
        <f>ROUNDDOWN((('ASIG POR TRAMO'!G432*20%)+((45125*($B430/44)))),0)</f>
        <v>83150</v>
      </c>
      <c r="H430" s="9">
        <f>ROUNDDOWN((('ASIG POR TRAMO'!H432*20%)+((45125*($B430/44)))),0)</f>
        <v>91325</v>
      </c>
      <c r="I430" s="9">
        <f>ROUNDDOWN((('ASIG POR TRAMO'!I432*20%)+((45125*($B430/44)))),0)</f>
        <v>99499</v>
      </c>
      <c r="J430" s="9">
        <f>ROUNDDOWN((('ASIG POR TRAMO'!J432*20%)+((45125*($B430/44)))),0)</f>
        <v>107674</v>
      </c>
      <c r="K430" s="9">
        <f>ROUNDDOWN((('ASIG POR TRAMO'!K432*20%)+((45125*($B430/44)))),0)</f>
        <v>115849</v>
      </c>
      <c r="L430" s="9">
        <f>ROUNDDOWN((('ASIG POR TRAMO'!L432*20%)+((45125*($B430/44)))),0)</f>
        <v>124023</v>
      </c>
      <c r="M430" s="9">
        <f>ROUNDDOWN((('ASIG POR TRAMO'!M432*20%)+((45125*($B430/44)))),0)</f>
        <v>132198</v>
      </c>
      <c r="N430" s="9">
        <f>ROUNDDOWN((('ASIG POR TRAMO'!N432*20%)+((45125*($B430/44)))),0)</f>
        <v>140373</v>
      </c>
      <c r="O430" s="9">
        <f>ROUNDDOWN((('ASIG POR TRAMO'!O432*20%)+((45125*($B430/44)))),0)</f>
        <v>148547</v>
      </c>
      <c r="P430" s="9">
        <f>ROUNDDOWN((('ASIG POR TRAMO'!P432*20%)+((45125*($B430/44)))),0)</f>
        <v>156722</v>
      </c>
      <c r="Q430" s="9">
        <f>ROUNDDOWN((('ASIG POR TRAMO'!Q432*20%)+((45125*($B430/44)))),0)</f>
        <v>164896</v>
      </c>
      <c r="R430" s="9">
        <f>ROUNDDOWN((('ASIG POR TRAMO'!R432*20%)+((45125*($B430/44)))),0)</f>
        <v>173071</v>
      </c>
    </row>
    <row r="431" spans="1:18" ht="17.45" customHeight="1" thickBot="1" x14ac:dyDescent="0.3">
      <c r="A431" s="11" t="s">
        <v>13</v>
      </c>
      <c r="B431" s="13">
        <v>27</v>
      </c>
      <c r="C431" s="14">
        <f>'RMN-BRP'!B29</f>
        <v>365503.72499999998</v>
      </c>
      <c r="D431" s="9">
        <f>ROUNDDOWN((('ASIG POR TRAMO'!D433*20%)+((45125*($B431/44)))),0)</f>
        <v>60881</v>
      </c>
      <c r="E431" s="9">
        <f>ROUNDDOWN((('ASIG POR TRAMO'!E433*20%)+((45125*($B431/44)))),0)</f>
        <v>69370</v>
      </c>
      <c r="F431" s="9">
        <f>ROUNDDOWN((('ASIG POR TRAMO'!F433*20%)+((45125*($B431/44)))),0)</f>
        <v>77859</v>
      </c>
      <c r="G431" s="9">
        <f>ROUNDDOWN((('ASIG POR TRAMO'!G433*20%)+((45125*($B431/44)))),0)</f>
        <v>86348</v>
      </c>
      <c r="H431" s="9">
        <f>ROUNDDOWN((('ASIG POR TRAMO'!H433*20%)+((45125*($B431/44)))),0)</f>
        <v>94837</v>
      </c>
      <c r="I431" s="9">
        <f>ROUNDDOWN((('ASIG POR TRAMO'!I433*20%)+((45125*($B431/44)))),0)</f>
        <v>103326</v>
      </c>
      <c r="J431" s="9">
        <f>ROUNDDOWN((('ASIG POR TRAMO'!J433*20%)+((45125*($B431/44)))),0)</f>
        <v>111815</v>
      </c>
      <c r="K431" s="9">
        <f>ROUNDDOWN((('ASIG POR TRAMO'!K433*20%)+((45125*($B431/44)))),0)</f>
        <v>120304</v>
      </c>
      <c r="L431" s="9">
        <f>ROUNDDOWN((('ASIG POR TRAMO'!L433*20%)+((45125*($B431/44)))),0)</f>
        <v>128794</v>
      </c>
      <c r="M431" s="9">
        <f>ROUNDDOWN((('ASIG POR TRAMO'!M433*20%)+((45125*($B431/44)))),0)</f>
        <v>137283</v>
      </c>
      <c r="N431" s="9">
        <f>ROUNDDOWN((('ASIG POR TRAMO'!N433*20%)+((45125*($B431/44)))),0)</f>
        <v>145772</v>
      </c>
      <c r="O431" s="9">
        <f>ROUNDDOWN((('ASIG POR TRAMO'!O433*20%)+((45125*($B431/44)))),0)</f>
        <v>154261</v>
      </c>
      <c r="P431" s="9">
        <f>ROUNDDOWN((('ASIG POR TRAMO'!P433*20%)+((45125*($B431/44)))),0)</f>
        <v>162750</v>
      </c>
      <c r="Q431" s="9">
        <f>ROUNDDOWN((('ASIG POR TRAMO'!Q433*20%)+((45125*($B431/44)))),0)</f>
        <v>171239</v>
      </c>
      <c r="R431" s="9">
        <f>ROUNDDOWN((('ASIG POR TRAMO'!R433*20%)+((45125*($B431/44)))),0)</f>
        <v>179728</v>
      </c>
    </row>
    <row r="432" spans="1:18" ht="17.45" customHeight="1" thickBot="1" x14ac:dyDescent="0.3">
      <c r="A432" s="11" t="s">
        <v>13</v>
      </c>
      <c r="B432" s="13">
        <v>28</v>
      </c>
      <c r="C432" s="14">
        <f>'RMN-BRP'!B30</f>
        <v>379040.89999999997</v>
      </c>
      <c r="D432" s="9">
        <f>ROUNDDOWN((('ASIG POR TRAMO'!D434*20%)+((45125*($B432/44)))),0)</f>
        <v>63136</v>
      </c>
      <c r="E432" s="9">
        <f>ROUNDDOWN((('ASIG POR TRAMO'!E434*20%)+((45125*($B432/44)))),0)</f>
        <v>71940</v>
      </c>
      <c r="F432" s="9">
        <f>ROUNDDOWN((('ASIG POR TRAMO'!F434*20%)+((45125*($B432/44)))),0)</f>
        <v>80743</v>
      </c>
      <c r="G432" s="9">
        <f>ROUNDDOWN((('ASIG POR TRAMO'!G434*20%)+((45125*($B432/44)))),0)</f>
        <v>89546</v>
      </c>
      <c r="H432" s="9">
        <f>ROUNDDOWN((('ASIG POR TRAMO'!H434*20%)+((45125*($B432/44)))),0)</f>
        <v>98350</v>
      </c>
      <c r="I432" s="9">
        <f>ROUNDDOWN((('ASIG POR TRAMO'!I434*20%)+((45125*($B432/44)))),0)</f>
        <v>107153</v>
      </c>
      <c r="J432" s="9">
        <f>ROUNDDOWN((('ASIG POR TRAMO'!J434*20%)+((45125*($B432/44)))),0)</f>
        <v>115957</v>
      </c>
      <c r="K432" s="9">
        <f>ROUNDDOWN((('ASIG POR TRAMO'!K434*20%)+((45125*($B432/44)))),0)</f>
        <v>124760</v>
      </c>
      <c r="L432" s="9">
        <f>ROUNDDOWN((('ASIG POR TRAMO'!L434*20%)+((45125*($B432/44)))),0)</f>
        <v>133564</v>
      </c>
      <c r="M432" s="9">
        <f>ROUNDDOWN((('ASIG POR TRAMO'!M434*20%)+((45125*($B432/44)))),0)</f>
        <v>142367</v>
      </c>
      <c r="N432" s="9">
        <f>ROUNDDOWN((('ASIG POR TRAMO'!N434*20%)+((45125*($B432/44)))),0)</f>
        <v>151171</v>
      </c>
      <c r="O432" s="9">
        <f>ROUNDDOWN((('ASIG POR TRAMO'!O434*20%)+((45125*($B432/44)))),0)</f>
        <v>159974</v>
      </c>
      <c r="P432" s="9">
        <f>ROUNDDOWN((('ASIG POR TRAMO'!P434*20%)+((45125*($B432/44)))),0)</f>
        <v>168778</v>
      </c>
      <c r="Q432" s="9">
        <f>ROUNDDOWN((('ASIG POR TRAMO'!Q434*20%)+((45125*($B432/44)))),0)</f>
        <v>177581</v>
      </c>
      <c r="R432" s="9">
        <f>ROUNDDOWN((('ASIG POR TRAMO'!R434*20%)+((45125*($B432/44)))),0)</f>
        <v>186384</v>
      </c>
    </row>
    <row r="433" spans="1:18" ht="17.45" customHeight="1" thickBot="1" x14ac:dyDescent="0.3">
      <c r="A433" s="11" t="s">
        <v>13</v>
      </c>
      <c r="B433" s="13">
        <v>29</v>
      </c>
      <c r="C433" s="14">
        <f>'RMN-BRP'!B31</f>
        <v>392578.07499999995</v>
      </c>
      <c r="D433" s="9">
        <f>ROUNDDOWN((('ASIG POR TRAMO'!D435*20%)+((45125*($B433/44)))),0)</f>
        <v>65391</v>
      </c>
      <c r="E433" s="9">
        <f>ROUNDDOWN((('ASIG POR TRAMO'!E435*20%)+((45125*($B433/44)))),0)</f>
        <v>74509</v>
      </c>
      <c r="F433" s="9">
        <f>ROUNDDOWN((('ASIG POR TRAMO'!F435*20%)+((45125*($B433/44)))),0)</f>
        <v>83627</v>
      </c>
      <c r="G433" s="9">
        <f>ROUNDDOWN((('ASIG POR TRAMO'!G435*20%)+((45125*($B433/44)))),0)</f>
        <v>92745</v>
      </c>
      <c r="H433" s="9">
        <f>ROUNDDOWN((('ASIG POR TRAMO'!H435*20%)+((45125*($B433/44)))),0)</f>
        <v>101862</v>
      </c>
      <c r="I433" s="9">
        <f>ROUNDDOWN((('ASIG POR TRAMO'!I435*20%)+((45125*($B433/44)))),0)</f>
        <v>110980</v>
      </c>
      <c r="J433" s="9">
        <f>ROUNDDOWN((('ASIG POR TRAMO'!J435*20%)+((45125*($B433/44)))),0)</f>
        <v>120098</v>
      </c>
      <c r="K433" s="9">
        <f>ROUNDDOWN((('ASIG POR TRAMO'!K435*20%)+((45125*($B433/44)))),0)</f>
        <v>129216</v>
      </c>
      <c r="L433" s="9">
        <f>ROUNDDOWN((('ASIG POR TRAMO'!L435*20%)+((45125*($B433/44)))),0)</f>
        <v>138334</v>
      </c>
      <c r="M433" s="9">
        <f>ROUNDDOWN((('ASIG POR TRAMO'!M435*20%)+((45125*($B433/44)))),0)</f>
        <v>147452</v>
      </c>
      <c r="N433" s="9">
        <f>ROUNDDOWN((('ASIG POR TRAMO'!N435*20%)+((45125*($B433/44)))),0)</f>
        <v>156570</v>
      </c>
      <c r="O433" s="9">
        <f>ROUNDDOWN((('ASIG POR TRAMO'!O435*20%)+((45125*($B433/44)))),0)</f>
        <v>165687</v>
      </c>
      <c r="P433" s="9">
        <f>ROUNDDOWN((('ASIG POR TRAMO'!P435*20%)+((45125*($B433/44)))),0)</f>
        <v>174805</v>
      </c>
      <c r="Q433" s="9">
        <f>ROUNDDOWN((('ASIG POR TRAMO'!Q435*20%)+((45125*($B433/44)))),0)</f>
        <v>183923</v>
      </c>
      <c r="R433" s="9">
        <f>ROUNDDOWN((('ASIG POR TRAMO'!R435*20%)+((45125*($B433/44)))),0)</f>
        <v>193041</v>
      </c>
    </row>
    <row r="434" spans="1:18" ht="17.45" customHeight="1" thickBot="1" x14ac:dyDescent="0.3">
      <c r="A434" s="11" t="s">
        <v>13</v>
      </c>
      <c r="B434" s="13">
        <v>30</v>
      </c>
      <c r="C434" s="14">
        <f>'RMN-BRP'!B32</f>
        <v>406115.25</v>
      </c>
      <c r="D434" s="9">
        <f>ROUNDDOWN((('ASIG POR TRAMO'!D436*20%)+((45125*($B434/44)))),0)</f>
        <v>67646</v>
      </c>
      <c r="E434" s="9">
        <f>ROUNDDOWN((('ASIG POR TRAMO'!E436*20%)+((45125*($B434/44)))),0)</f>
        <v>77078</v>
      </c>
      <c r="F434" s="9">
        <f>ROUNDDOWN((('ASIG POR TRAMO'!F436*20%)+((45125*($B434/44)))),0)</f>
        <v>86510</v>
      </c>
      <c r="G434" s="9">
        <f>ROUNDDOWN((('ASIG POR TRAMO'!G436*20%)+((45125*($B434/44)))),0)</f>
        <v>95943</v>
      </c>
      <c r="H434" s="9">
        <f>ROUNDDOWN((('ASIG POR TRAMO'!H436*20%)+((45125*($B434/44)))),0)</f>
        <v>105375</v>
      </c>
      <c r="I434" s="9">
        <f>ROUNDDOWN((('ASIG POR TRAMO'!I436*20%)+((45125*($B434/44)))),0)</f>
        <v>114807</v>
      </c>
      <c r="J434" s="9">
        <f>ROUNDDOWN((('ASIG POR TRAMO'!J436*20%)+((45125*($B434/44)))),0)</f>
        <v>124240</v>
      </c>
      <c r="K434" s="9">
        <f>ROUNDDOWN((('ASIG POR TRAMO'!K436*20%)+((45125*($B434/44)))),0)</f>
        <v>133672</v>
      </c>
      <c r="L434" s="9">
        <f>ROUNDDOWN((('ASIG POR TRAMO'!L436*20%)+((45125*($B434/44)))),0)</f>
        <v>143104</v>
      </c>
      <c r="M434" s="9">
        <f>ROUNDDOWN((('ASIG POR TRAMO'!M436*20%)+((45125*($B434/44)))),0)</f>
        <v>152536</v>
      </c>
      <c r="N434" s="9">
        <f>ROUNDDOWN((('ASIG POR TRAMO'!N436*20%)+((45125*($B434/44)))),0)</f>
        <v>161969</v>
      </c>
      <c r="O434" s="9">
        <f>ROUNDDOWN((('ASIG POR TRAMO'!O436*20%)+((45125*($B434/44)))),0)</f>
        <v>171401</v>
      </c>
      <c r="P434" s="9">
        <f>ROUNDDOWN((('ASIG POR TRAMO'!P436*20%)+((45125*($B434/44)))),0)</f>
        <v>180833</v>
      </c>
      <c r="Q434" s="9">
        <f>ROUNDDOWN((('ASIG POR TRAMO'!Q436*20%)+((45125*($B434/44)))),0)</f>
        <v>190265</v>
      </c>
      <c r="R434" s="9">
        <f>ROUNDDOWN((('ASIG POR TRAMO'!R436*20%)+((45125*($B434/44)))),0)</f>
        <v>199698</v>
      </c>
    </row>
    <row r="435" spans="1:18" ht="17.45" customHeight="1" thickBot="1" x14ac:dyDescent="0.3">
      <c r="A435" s="11" t="s">
        <v>13</v>
      </c>
      <c r="B435" s="13">
        <v>31</v>
      </c>
      <c r="C435" s="14">
        <f>'RMN-BRP'!B33</f>
        <v>419652.42499999999</v>
      </c>
      <c r="D435" s="9">
        <f>ROUNDDOWN((('ASIG POR TRAMO'!D437*20%)+((45125*($B435/44)))),0)</f>
        <v>69901</v>
      </c>
      <c r="E435" s="9">
        <f>ROUNDDOWN((('ASIG POR TRAMO'!E437*20%)+((45125*($B435/44)))),0)</f>
        <v>79647</v>
      </c>
      <c r="F435" s="9">
        <f>ROUNDDOWN((('ASIG POR TRAMO'!F437*20%)+((45125*($B435/44)))),0)</f>
        <v>89394</v>
      </c>
      <c r="G435" s="9">
        <f>ROUNDDOWN((('ASIG POR TRAMO'!G437*20%)+((45125*($B435/44)))),0)</f>
        <v>99141</v>
      </c>
      <c r="H435" s="9">
        <f>ROUNDDOWN((('ASIG POR TRAMO'!H437*20%)+((45125*($B435/44)))),0)</f>
        <v>108887</v>
      </c>
      <c r="I435" s="9">
        <f>ROUNDDOWN((('ASIG POR TRAMO'!I437*20%)+((45125*($B435/44)))),0)</f>
        <v>118634</v>
      </c>
      <c r="J435" s="9">
        <f>ROUNDDOWN((('ASIG POR TRAMO'!J437*20%)+((45125*($B435/44)))),0)</f>
        <v>128381</v>
      </c>
      <c r="K435" s="9">
        <f>ROUNDDOWN((('ASIG POR TRAMO'!K437*20%)+((45125*($B435/44)))),0)</f>
        <v>138128</v>
      </c>
      <c r="L435" s="9">
        <f>ROUNDDOWN((('ASIG POR TRAMO'!L437*20%)+((45125*($B435/44)))),0)</f>
        <v>147874</v>
      </c>
      <c r="M435" s="9">
        <f>ROUNDDOWN((('ASIG POR TRAMO'!M437*20%)+((45125*($B435/44)))),0)</f>
        <v>157621</v>
      </c>
      <c r="N435" s="9">
        <f>ROUNDDOWN((('ASIG POR TRAMO'!N437*20%)+((45125*($B435/44)))),0)</f>
        <v>167368</v>
      </c>
      <c r="O435" s="9">
        <f>ROUNDDOWN((('ASIG POR TRAMO'!O437*20%)+((45125*($B435/44)))),0)</f>
        <v>177114</v>
      </c>
      <c r="P435" s="9">
        <f>ROUNDDOWN((('ASIG POR TRAMO'!P437*20%)+((45125*($B435/44)))),0)</f>
        <v>186861</v>
      </c>
      <c r="Q435" s="9">
        <f>ROUNDDOWN((('ASIG POR TRAMO'!Q437*20%)+((45125*($B435/44)))),0)</f>
        <v>196608</v>
      </c>
      <c r="R435" s="9">
        <f>ROUNDDOWN((('ASIG POR TRAMO'!R437*20%)+((45125*($B435/44)))),0)</f>
        <v>206354</v>
      </c>
    </row>
    <row r="436" spans="1:18" ht="17.45" customHeight="1" thickBot="1" x14ac:dyDescent="0.3">
      <c r="A436" s="11" t="s">
        <v>13</v>
      </c>
      <c r="B436" s="13">
        <v>32</v>
      </c>
      <c r="C436" s="14">
        <f>'RMN-BRP'!B34</f>
        <v>433189.6</v>
      </c>
      <c r="D436" s="9">
        <f>ROUNDDOWN((('ASIG POR TRAMO'!D438*20%)+((45125*($B436/44)))),0)</f>
        <v>72155</v>
      </c>
      <c r="E436" s="9">
        <f>ROUNDDOWN((('ASIG POR TRAMO'!E438*20%)+((45125*($B436/44)))),0)</f>
        <v>82217</v>
      </c>
      <c r="F436" s="9">
        <f>ROUNDDOWN((('ASIG POR TRAMO'!F438*20%)+((45125*($B436/44)))),0)</f>
        <v>92278</v>
      </c>
      <c r="G436" s="9">
        <f>ROUNDDOWN((('ASIG POR TRAMO'!G438*20%)+((45125*($B436/44)))),0)</f>
        <v>102339</v>
      </c>
      <c r="H436" s="9">
        <f>ROUNDDOWN((('ASIG POR TRAMO'!H438*20%)+((45125*($B436/44)))),0)</f>
        <v>112400</v>
      </c>
      <c r="I436" s="9">
        <f>ROUNDDOWN((('ASIG POR TRAMO'!I438*20%)+((45125*($B436/44)))),0)</f>
        <v>122461</v>
      </c>
      <c r="J436" s="9">
        <f>ROUNDDOWN((('ASIG POR TRAMO'!J438*20%)+((45125*($B436/44)))),0)</f>
        <v>132522</v>
      </c>
      <c r="K436" s="9">
        <f>ROUNDDOWN((('ASIG POR TRAMO'!K438*20%)+((45125*($B436/44)))),0)</f>
        <v>142583</v>
      </c>
      <c r="L436" s="9">
        <f>ROUNDDOWN((('ASIG POR TRAMO'!L438*20%)+((45125*($B436/44)))),0)</f>
        <v>152644</v>
      </c>
      <c r="M436" s="9">
        <f>ROUNDDOWN((('ASIG POR TRAMO'!M438*20%)+((45125*($B436/44)))),0)</f>
        <v>162705</v>
      </c>
      <c r="N436" s="9">
        <f>ROUNDDOWN((('ASIG POR TRAMO'!N438*20%)+((45125*($B436/44)))),0)</f>
        <v>172766</v>
      </c>
      <c r="O436" s="9">
        <f>ROUNDDOWN((('ASIG POR TRAMO'!O438*20%)+((45125*($B436/44)))),0)</f>
        <v>182828</v>
      </c>
      <c r="P436" s="9">
        <f>ROUNDDOWN((('ASIG POR TRAMO'!P438*20%)+((45125*($B436/44)))),0)</f>
        <v>192889</v>
      </c>
      <c r="Q436" s="9">
        <f>ROUNDDOWN((('ASIG POR TRAMO'!Q438*20%)+((45125*($B436/44)))),0)</f>
        <v>202950</v>
      </c>
      <c r="R436" s="9">
        <f>ROUNDDOWN((('ASIG POR TRAMO'!R438*20%)+((45125*($B436/44)))),0)</f>
        <v>213011</v>
      </c>
    </row>
    <row r="437" spans="1:18" ht="17.45" customHeight="1" thickBot="1" x14ac:dyDescent="0.3">
      <c r="A437" s="11" t="s">
        <v>13</v>
      </c>
      <c r="B437" s="13">
        <v>33</v>
      </c>
      <c r="C437" s="14">
        <f>'RMN-BRP'!B35</f>
        <v>446726.77499999997</v>
      </c>
      <c r="D437" s="9">
        <f>ROUNDDOWN((('ASIG POR TRAMO'!D439*20%)+((45125*($B437/44)))),0)</f>
        <v>74410</v>
      </c>
      <c r="E437" s="9">
        <f>ROUNDDOWN((('ASIG POR TRAMO'!E439*20%)+((45125*($B437/44)))),0)</f>
        <v>84786</v>
      </c>
      <c r="F437" s="9">
        <f>ROUNDDOWN((('ASIG POR TRAMO'!F439*20%)+((45125*($B437/44)))),0)</f>
        <v>95161</v>
      </c>
      <c r="G437" s="9">
        <f>ROUNDDOWN((('ASIG POR TRAMO'!G439*20%)+((45125*($B437/44)))),0)</f>
        <v>105537</v>
      </c>
      <c r="H437" s="9">
        <f>ROUNDDOWN((('ASIG POR TRAMO'!H439*20%)+((45125*($B437/44)))),0)</f>
        <v>115912</v>
      </c>
      <c r="I437" s="9">
        <f>ROUNDDOWN((('ASIG POR TRAMO'!I439*20%)+((45125*($B437/44)))),0)</f>
        <v>126288</v>
      </c>
      <c r="J437" s="9">
        <f>ROUNDDOWN((('ASIG POR TRAMO'!J439*20%)+((45125*($B437/44)))),0)</f>
        <v>136663</v>
      </c>
      <c r="K437" s="9">
        <f>ROUNDDOWN((('ASIG POR TRAMO'!K439*20%)+((45125*($B437/44)))),0)</f>
        <v>147039</v>
      </c>
      <c r="L437" s="9">
        <f>ROUNDDOWN((('ASIG POR TRAMO'!L439*20%)+((45125*($B437/44)))),0)</f>
        <v>157414</v>
      </c>
      <c r="M437" s="9">
        <f>ROUNDDOWN((('ASIG POR TRAMO'!M439*20%)+((45125*($B437/44)))),0)</f>
        <v>167790</v>
      </c>
      <c r="N437" s="9">
        <f>ROUNDDOWN((('ASIG POR TRAMO'!N439*20%)+((45125*($B437/44)))),0)</f>
        <v>178165</v>
      </c>
      <c r="O437" s="9">
        <f>ROUNDDOWN((('ASIG POR TRAMO'!O439*20%)+((45125*($B437/44)))),0)</f>
        <v>188541</v>
      </c>
      <c r="P437" s="9">
        <f>ROUNDDOWN((('ASIG POR TRAMO'!P439*20%)+((45125*($B437/44)))),0)</f>
        <v>198916</v>
      </c>
      <c r="Q437" s="9">
        <f>ROUNDDOWN((('ASIG POR TRAMO'!Q439*20%)+((45125*($B437/44)))),0)</f>
        <v>209292</v>
      </c>
      <c r="R437" s="9">
        <f>ROUNDDOWN((('ASIG POR TRAMO'!R439*20%)+((45125*($B437/44)))),0)</f>
        <v>219667</v>
      </c>
    </row>
    <row r="438" spans="1:18" ht="17.45" customHeight="1" thickBot="1" x14ac:dyDescent="0.3">
      <c r="A438" s="11" t="s">
        <v>13</v>
      </c>
      <c r="B438" s="13">
        <v>34</v>
      </c>
      <c r="C438" s="14">
        <f>'RMN-BRP'!B36</f>
        <v>460263.94999999995</v>
      </c>
      <c r="D438" s="9">
        <f>ROUNDDOWN((('ASIG POR TRAMO'!D440*20%)+((45125*($B438/44)))),0)</f>
        <v>76665</v>
      </c>
      <c r="E438" s="9">
        <f>ROUNDDOWN((('ASIG POR TRAMO'!E440*20%)+((45125*($B438/44)))),0)</f>
        <v>87355</v>
      </c>
      <c r="F438" s="9">
        <f>ROUNDDOWN((('ASIG POR TRAMO'!F440*20%)+((45125*($B438/44)))),0)</f>
        <v>98045</v>
      </c>
      <c r="G438" s="9">
        <f>ROUNDDOWN((('ASIG POR TRAMO'!G440*20%)+((45125*($B438/44)))),0)</f>
        <v>108735</v>
      </c>
      <c r="H438" s="9">
        <f>ROUNDDOWN((('ASIG POR TRAMO'!H440*20%)+((45125*($B438/44)))),0)</f>
        <v>119425</v>
      </c>
      <c r="I438" s="9">
        <f>ROUNDDOWN((('ASIG POR TRAMO'!I440*20%)+((45125*($B438/44)))),0)</f>
        <v>130115</v>
      </c>
      <c r="J438" s="9">
        <f>ROUNDDOWN((('ASIG POR TRAMO'!J440*20%)+((45125*($B438/44)))),0)</f>
        <v>140805</v>
      </c>
      <c r="K438" s="9">
        <f>ROUNDDOWN((('ASIG POR TRAMO'!K440*20%)+((45125*($B438/44)))),0)</f>
        <v>151495</v>
      </c>
      <c r="L438" s="9">
        <f>ROUNDDOWN((('ASIG POR TRAMO'!L440*20%)+((45125*($B438/44)))),0)</f>
        <v>162185</v>
      </c>
      <c r="M438" s="9">
        <f>ROUNDDOWN((('ASIG POR TRAMO'!M440*20%)+((45125*($B438/44)))),0)</f>
        <v>172875</v>
      </c>
      <c r="N438" s="9">
        <f>ROUNDDOWN((('ASIG POR TRAMO'!N440*20%)+((45125*($B438/44)))),0)</f>
        <v>183564</v>
      </c>
      <c r="O438" s="9">
        <f>ROUNDDOWN((('ASIG POR TRAMO'!O440*20%)+((45125*($B438/44)))),0)</f>
        <v>194254</v>
      </c>
      <c r="P438" s="9">
        <f>ROUNDDOWN((('ASIG POR TRAMO'!P440*20%)+((45125*($B438/44)))),0)</f>
        <v>204944</v>
      </c>
      <c r="Q438" s="9">
        <f>ROUNDDOWN((('ASIG POR TRAMO'!Q440*20%)+((45125*($B438/44)))),0)</f>
        <v>215634</v>
      </c>
      <c r="R438" s="9">
        <f>ROUNDDOWN((('ASIG POR TRAMO'!R440*20%)+((45125*($B438/44)))),0)</f>
        <v>226324</v>
      </c>
    </row>
    <row r="439" spans="1:18" ht="17.45" customHeight="1" thickBot="1" x14ac:dyDescent="0.3">
      <c r="A439" s="11" t="s">
        <v>13</v>
      </c>
      <c r="B439" s="13">
        <v>35</v>
      </c>
      <c r="C439" s="14">
        <f>'RMN-BRP'!B37</f>
        <v>473801.125</v>
      </c>
      <c r="D439" s="9">
        <f>ROUNDDOWN((('ASIG POR TRAMO'!D441*20%)+((45125*($B439/44)))),0)</f>
        <v>78920</v>
      </c>
      <c r="E439" s="9">
        <f>ROUNDDOWN((('ASIG POR TRAMO'!E441*20%)+((45125*($B439/44)))),0)</f>
        <v>89925</v>
      </c>
      <c r="F439" s="9">
        <f>ROUNDDOWN((('ASIG POR TRAMO'!F441*20%)+((45125*($B439/44)))),0)</f>
        <v>100929</v>
      </c>
      <c r="G439" s="9">
        <f>ROUNDDOWN((('ASIG POR TRAMO'!G441*20%)+((45125*($B439/44)))),0)</f>
        <v>111933</v>
      </c>
      <c r="H439" s="9">
        <f>ROUNDDOWN((('ASIG POR TRAMO'!H441*20%)+((45125*($B439/44)))),0)</f>
        <v>122937</v>
      </c>
      <c r="I439" s="9">
        <f>ROUNDDOWN((('ASIG POR TRAMO'!I441*20%)+((45125*($B439/44)))),0)</f>
        <v>133942</v>
      </c>
      <c r="J439" s="9">
        <f>ROUNDDOWN((('ASIG POR TRAMO'!J441*20%)+((45125*($B439/44)))),0)</f>
        <v>144946</v>
      </c>
      <c r="K439" s="9">
        <f>ROUNDDOWN((('ASIG POR TRAMO'!K441*20%)+((45125*($B439/44)))),0)</f>
        <v>155950</v>
      </c>
      <c r="L439" s="9">
        <f>ROUNDDOWN((('ASIG POR TRAMO'!L441*20%)+((45125*($B439/44)))),0)</f>
        <v>166955</v>
      </c>
      <c r="M439" s="9">
        <f>ROUNDDOWN((('ASIG POR TRAMO'!M441*20%)+((45125*($B439/44)))),0)</f>
        <v>177959</v>
      </c>
      <c r="N439" s="9">
        <f>ROUNDDOWN((('ASIG POR TRAMO'!N441*20%)+((45125*($B439/44)))),0)</f>
        <v>188963</v>
      </c>
      <c r="O439" s="9">
        <f>ROUNDDOWN((('ASIG POR TRAMO'!O441*20%)+((45125*($B439/44)))),0)</f>
        <v>199968</v>
      </c>
      <c r="P439" s="9">
        <f>ROUNDDOWN((('ASIG POR TRAMO'!P441*20%)+((45125*($B439/44)))),0)</f>
        <v>210972</v>
      </c>
      <c r="Q439" s="9">
        <f>ROUNDDOWN((('ASIG POR TRAMO'!Q441*20%)+((45125*($B439/44)))),0)</f>
        <v>221976</v>
      </c>
      <c r="R439" s="9">
        <f>ROUNDDOWN((('ASIG POR TRAMO'!R441*20%)+((45125*($B439/44)))),0)</f>
        <v>232981</v>
      </c>
    </row>
    <row r="440" spans="1:18" ht="17.45" customHeight="1" thickBot="1" x14ac:dyDescent="0.3">
      <c r="A440" s="11" t="s">
        <v>13</v>
      </c>
      <c r="B440" s="13">
        <v>36</v>
      </c>
      <c r="C440" s="14">
        <f>'RMN-BRP'!B38</f>
        <v>487338.3</v>
      </c>
      <c r="D440" s="9">
        <f>ROUNDDOWN((('ASIG POR TRAMO'!D442*20%)+((45125*($B440/44)))),0)</f>
        <v>81175</v>
      </c>
      <c r="E440" s="9">
        <f>ROUNDDOWN((('ASIG POR TRAMO'!E442*20%)+((45125*($B440/44)))),0)</f>
        <v>92494</v>
      </c>
      <c r="F440" s="9">
        <f>ROUNDDOWN((('ASIG POR TRAMO'!F442*20%)+((45125*($B440/44)))),0)</f>
        <v>103813</v>
      </c>
      <c r="G440" s="9">
        <f>ROUNDDOWN((('ASIG POR TRAMO'!G442*20%)+((45125*($B440/44)))),0)</f>
        <v>115131</v>
      </c>
      <c r="H440" s="9">
        <f>ROUNDDOWN((('ASIG POR TRAMO'!H442*20%)+((45125*($B440/44)))),0)</f>
        <v>126450</v>
      </c>
      <c r="I440" s="9">
        <f>ROUNDDOWN((('ASIG POR TRAMO'!I442*20%)+((45125*($B440/44)))),0)</f>
        <v>137769</v>
      </c>
      <c r="J440" s="9">
        <f>ROUNDDOWN((('ASIG POR TRAMO'!J442*20%)+((45125*($B440/44)))),0)</f>
        <v>149088</v>
      </c>
      <c r="K440" s="9">
        <f>ROUNDDOWN((('ASIG POR TRAMO'!K442*20%)+((45125*($B440/44)))),0)</f>
        <v>160406</v>
      </c>
      <c r="L440" s="9">
        <f>ROUNDDOWN((('ASIG POR TRAMO'!L442*20%)+((45125*($B440/44)))),0)</f>
        <v>171725</v>
      </c>
      <c r="M440" s="9">
        <f>ROUNDDOWN((('ASIG POR TRAMO'!M442*20%)+((45125*($B440/44)))),0)</f>
        <v>183044</v>
      </c>
      <c r="N440" s="9">
        <f>ROUNDDOWN((('ASIG POR TRAMO'!N442*20%)+((45125*($B440/44)))),0)</f>
        <v>194362</v>
      </c>
      <c r="O440" s="9">
        <f>ROUNDDOWN((('ASIG POR TRAMO'!O442*20%)+((45125*($B440/44)))),0)</f>
        <v>205681</v>
      </c>
      <c r="P440" s="9">
        <f>ROUNDDOWN((('ASIG POR TRAMO'!P442*20%)+((45125*($B440/44)))),0)</f>
        <v>217000</v>
      </c>
      <c r="Q440" s="9">
        <f>ROUNDDOWN((('ASIG POR TRAMO'!Q442*20%)+((45125*($B440/44)))),0)</f>
        <v>228319</v>
      </c>
      <c r="R440" s="9">
        <f>ROUNDDOWN((('ASIG POR TRAMO'!R442*20%)+((45125*($B440/44)))),0)</f>
        <v>239637</v>
      </c>
    </row>
    <row r="441" spans="1:18" ht="17.45" customHeight="1" thickBot="1" x14ac:dyDescent="0.3">
      <c r="A441" s="11" t="s">
        <v>13</v>
      </c>
      <c r="B441" s="13">
        <v>37</v>
      </c>
      <c r="C441" s="14">
        <f>'RMN-BRP'!B39</f>
        <v>500875.47499999998</v>
      </c>
      <c r="D441" s="9">
        <f>ROUNDDOWN((('ASIG POR TRAMO'!D443*20%)+((45125*($B441/44)))),0)</f>
        <v>83430</v>
      </c>
      <c r="E441" s="9">
        <f>ROUNDDOWN((('ASIG POR TRAMO'!E443*20%)+((45125*($B441/44)))),0)</f>
        <v>95063</v>
      </c>
      <c r="F441" s="9">
        <f>ROUNDDOWN((('ASIG POR TRAMO'!F443*20%)+((45125*($B441/44)))),0)</f>
        <v>106696</v>
      </c>
      <c r="G441" s="9">
        <f>ROUNDDOWN((('ASIG POR TRAMO'!G443*20%)+((45125*($B441/44)))),0)</f>
        <v>118330</v>
      </c>
      <c r="H441" s="9">
        <f>ROUNDDOWN((('ASIG POR TRAMO'!H443*20%)+((45125*($B441/44)))),0)</f>
        <v>129963</v>
      </c>
      <c r="I441" s="9">
        <f>ROUNDDOWN((('ASIG POR TRAMO'!I443*20%)+((45125*($B441/44)))),0)</f>
        <v>141596</v>
      </c>
      <c r="J441" s="9">
        <f>ROUNDDOWN((('ASIG POR TRAMO'!J443*20%)+((45125*($B441/44)))),0)</f>
        <v>153229</v>
      </c>
      <c r="K441" s="9">
        <f>ROUNDDOWN((('ASIG POR TRAMO'!K443*20%)+((45125*($B441/44)))),0)</f>
        <v>164862</v>
      </c>
      <c r="L441" s="9">
        <f>ROUNDDOWN((('ASIG POR TRAMO'!L443*20%)+((45125*($B441/44)))),0)</f>
        <v>176495</v>
      </c>
      <c r="M441" s="9">
        <f>ROUNDDOWN((('ASIG POR TRAMO'!M443*20%)+((45125*($B441/44)))),0)</f>
        <v>188128</v>
      </c>
      <c r="N441" s="9">
        <f>ROUNDDOWN((('ASIG POR TRAMO'!N443*20%)+((45125*($B441/44)))),0)</f>
        <v>199762</v>
      </c>
      <c r="O441" s="9">
        <f>ROUNDDOWN((('ASIG POR TRAMO'!O443*20%)+((45125*($B441/44)))),0)</f>
        <v>211395</v>
      </c>
      <c r="P441" s="9">
        <f>ROUNDDOWN((('ASIG POR TRAMO'!P443*20%)+((45125*($B441/44)))),0)</f>
        <v>223028</v>
      </c>
      <c r="Q441" s="9">
        <f>ROUNDDOWN((('ASIG POR TRAMO'!Q443*20%)+((45125*($B441/44)))),0)</f>
        <v>234661</v>
      </c>
      <c r="R441" s="9">
        <f>ROUNDDOWN((('ASIG POR TRAMO'!R443*20%)+((45125*($B441/44)))),0)</f>
        <v>246294</v>
      </c>
    </row>
    <row r="442" spans="1:18" ht="17.45" customHeight="1" thickBot="1" x14ac:dyDescent="0.3">
      <c r="A442" s="11" t="s">
        <v>13</v>
      </c>
      <c r="B442" s="13">
        <v>38</v>
      </c>
      <c r="C442" s="14">
        <f>'RMN-BRP'!B40</f>
        <v>514412.64999999997</v>
      </c>
      <c r="D442" s="9">
        <f>ROUNDDOWN((('ASIG POR TRAMO'!D444*20%)+((45125*($B442/44)))),0)</f>
        <v>85685</v>
      </c>
      <c r="E442" s="9">
        <f>ROUNDDOWN((('ASIG POR TRAMO'!E444*20%)+((45125*($B442/44)))),0)</f>
        <v>97632</v>
      </c>
      <c r="F442" s="9">
        <f>ROUNDDOWN((('ASIG POR TRAMO'!F444*20%)+((45125*($B442/44)))),0)</f>
        <v>109580</v>
      </c>
      <c r="G442" s="9">
        <f>ROUNDDOWN((('ASIG POR TRAMO'!G444*20%)+((45125*($B442/44)))),0)</f>
        <v>121527</v>
      </c>
      <c r="H442" s="9">
        <f>ROUNDDOWN((('ASIG POR TRAMO'!H444*20%)+((45125*($B442/44)))),0)</f>
        <v>133475</v>
      </c>
      <c r="I442" s="9">
        <f>ROUNDDOWN((('ASIG POR TRAMO'!I444*20%)+((45125*($B442/44)))),0)</f>
        <v>145422</v>
      </c>
      <c r="J442" s="9">
        <f>ROUNDDOWN((('ASIG POR TRAMO'!J444*20%)+((45125*($B442/44)))),0)</f>
        <v>157370</v>
      </c>
      <c r="K442" s="9">
        <f>ROUNDDOWN((('ASIG POR TRAMO'!K444*20%)+((45125*($B442/44)))),0)</f>
        <v>169318</v>
      </c>
      <c r="L442" s="9">
        <f>ROUNDDOWN((('ASIG POR TRAMO'!L444*20%)+((45125*($B442/44)))),0)</f>
        <v>181265</v>
      </c>
      <c r="M442" s="9">
        <f>ROUNDDOWN((('ASIG POR TRAMO'!M444*20%)+((45125*($B442/44)))),0)</f>
        <v>193213</v>
      </c>
      <c r="N442" s="9">
        <f>ROUNDDOWN((('ASIG POR TRAMO'!N444*20%)+((45125*($B442/44)))),0)</f>
        <v>205160</v>
      </c>
      <c r="O442" s="9">
        <f>ROUNDDOWN((('ASIG POR TRAMO'!O444*20%)+((45125*($B442/44)))),0)</f>
        <v>217108</v>
      </c>
      <c r="P442" s="9">
        <f>ROUNDDOWN((('ASIG POR TRAMO'!P444*20%)+((45125*($B442/44)))),0)</f>
        <v>229055</v>
      </c>
      <c r="Q442" s="9">
        <f>ROUNDDOWN((('ASIG POR TRAMO'!Q444*20%)+((45125*($B442/44)))),0)</f>
        <v>241003</v>
      </c>
      <c r="R442" s="9">
        <f>ROUNDDOWN((('ASIG POR TRAMO'!R444*20%)+((45125*($B442/44)))),0)</f>
        <v>252950</v>
      </c>
    </row>
    <row r="443" spans="1:18" ht="17.45" customHeight="1" thickBot="1" x14ac:dyDescent="0.3">
      <c r="A443" s="11" t="s">
        <v>13</v>
      </c>
      <c r="B443" s="13">
        <v>39</v>
      </c>
      <c r="C443" s="14">
        <f>'RMN-BRP'!B41</f>
        <v>527949.82499999995</v>
      </c>
      <c r="D443" s="9">
        <f>ROUNDDOWN((('ASIG POR TRAMO'!D445*20%)+((45125*($B443/44)))),0)</f>
        <v>87940</v>
      </c>
      <c r="E443" s="9">
        <f>ROUNDDOWN((('ASIG POR TRAMO'!E445*20%)+((45125*($B443/44)))),0)</f>
        <v>100202</v>
      </c>
      <c r="F443" s="9">
        <f>ROUNDDOWN((('ASIG POR TRAMO'!F445*20%)+((45125*($B443/44)))),0)</f>
        <v>112464</v>
      </c>
      <c r="G443" s="9">
        <f>ROUNDDOWN((('ASIG POR TRAMO'!G445*20%)+((45125*($B443/44)))),0)</f>
        <v>124726</v>
      </c>
      <c r="H443" s="9">
        <f>ROUNDDOWN((('ASIG POR TRAMO'!H445*20%)+((45125*($B443/44)))),0)</f>
        <v>136988</v>
      </c>
      <c r="I443" s="9">
        <f>ROUNDDOWN((('ASIG POR TRAMO'!I445*20%)+((45125*($B443/44)))),0)</f>
        <v>149250</v>
      </c>
      <c r="J443" s="9">
        <f>ROUNDDOWN((('ASIG POR TRAMO'!J445*20%)+((45125*($B443/44)))),0)</f>
        <v>161512</v>
      </c>
      <c r="K443" s="9">
        <f>ROUNDDOWN((('ASIG POR TRAMO'!K445*20%)+((45125*($B443/44)))),0)</f>
        <v>173773</v>
      </c>
      <c r="L443" s="9">
        <f>ROUNDDOWN((('ASIG POR TRAMO'!L445*20%)+((45125*($B443/44)))),0)</f>
        <v>186035</v>
      </c>
      <c r="M443" s="9">
        <f>ROUNDDOWN((('ASIG POR TRAMO'!M445*20%)+((45125*($B443/44)))),0)</f>
        <v>198297</v>
      </c>
      <c r="N443" s="9">
        <f>ROUNDDOWN((('ASIG POR TRAMO'!N445*20%)+((45125*($B443/44)))),0)</f>
        <v>210559</v>
      </c>
      <c r="O443" s="9">
        <f>ROUNDDOWN((('ASIG POR TRAMO'!O445*20%)+((45125*($B443/44)))),0)</f>
        <v>222821</v>
      </c>
      <c r="P443" s="9">
        <f>ROUNDDOWN((('ASIG POR TRAMO'!P445*20%)+((45125*($B443/44)))),0)</f>
        <v>235083</v>
      </c>
      <c r="Q443" s="9">
        <f>ROUNDDOWN((('ASIG POR TRAMO'!Q445*20%)+((45125*($B443/44)))),0)</f>
        <v>247345</v>
      </c>
      <c r="R443" s="9">
        <f>ROUNDDOWN((('ASIG POR TRAMO'!R445*20%)+((45125*($B443/44)))),0)</f>
        <v>259607</v>
      </c>
    </row>
    <row r="444" spans="1:18" ht="17.45" customHeight="1" thickBot="1" x14ac:dyDescent="0.3">
      <c r="A444" s="11" t="s">
        <v>13</v>
      </c>
      <c r="B444" s="13">
        <v>40</v>
      </c>
      <c r="C444" s="14">
        <f>'RMN-BRP'!B42</f>
        <v>541487</v>
      </c>
      <c r="D444" s="9">
        <f>ROUNDDOWN((('ASIG POR TRAMO'!D446*20%)+((45125*($B444/44)))),0)</f>
        <v>90195</v>
      </c>
      <c r="E444" s="9">
        <f>ROUNDDOWN((('ASIG POR TRAMO'!E446*20%)+((45125*($B444/44)))),0)</f>
        <v>102771</v>
      </c>
      <c r="F444" s="9">
        <f>ROUNDDOWN((('ASIG POR TRAMO'!F446*20%)+((45125*($B444/44)))),0)</f>
        <v>115347</v>
      </c>
      <c r="G444" s="9">
        <f>ROUNDDOWN((('ASIG POR TRAMO'!G446*20%)+((45125*($B444/44)))),0)</f>
        <v>127924</v>
      </c>
      <c r="H444" s="9">
        <f>ROUNDDOWN((('ASIG POR TRAMO'!H446*20%)+((45125*($B444/44)))),0)</f>
        <v>140500</v>
      </c>
      <c r="I444" s="9">
        <f>ROUNDDOWN((('ASIG POR TRAMO'!I446*20%)+((45125*($B444/44)))),0)</f>
        <v>153076</v>
      </c>
      <c r="J444" s="9">
        <f>ROUNDDOWN((('ASIG POR TRAMO'!J446*20%)+((45125*($B444/44)))),0)</f>
        <v>165653</v>
      </c>
      <c r="K444" s="9">
        <f>ROUNDDOWN((('ASIG POR TRAMO'!K446*20%)+((45125*($B444/44)))),0)</f>
        <v>178229</v>
      </c>
      <c r="L444" s="9">
        <f>ROUNDDOWN((('ASIG POR TRAMO'!L446*20%)+((45125*($B444/44)))),0)</f>
        <v>190806</v>
      </c>
      <c r="M444" s="9">
        <f>ROUNDDOWN((('ASIG POR TRAMO'!M446*20%)+((45125*($B444/44)))),0)</f>
        <v>203382</v>
      </c>
      <c r="N444" s="9">
        <f>ROUNDDOWN((('ASIG POR TRAMO'!N446*20%)+((45125*($B444/44)))),0)</f>
        <v>215958</v>
      </c>
      <c r="O444" s="9">
        <f>ROUNDDOWN((('ASIG POR TRAMO'!O446*20%)+((45125*($B444/44)))),0)</f>
        <v>228535</v>
      </c>
      <c r="P444" s="9">
        <f>ROUNDDOWN((('ASIG POR TRAMO'!P446*20%)+((45125*($B444/44)))),0)</f>
        <v>241111</v>
      </c>
      <c r="Q444" s="9">
        <f>ROUNDDOWN((('ASIG POR TRAMO'!Q446*20%)+((45125*($B444/44)))),0)</f>
        <v>253687</v>
      </c>
      <c r="R444" s="9">
        <f>ROUNDDOWN((('ASIG POR TRAMO'!R446*20%)+((45125*($B444/44)))),0)</f>
        <v>266264</v>
      </c>
    </row>
    <row r="445" spans="1:18" ht="17.45" customHeight="1" thickBot="1" x14ac:dyDescent="0.3">
      <c r="A445" s="11" t="s">
        <v>13</v>
      </c>
      <c r="B445" s="13">
        <v>41</v>
      </c>
      <c r="C445" s="14">
        <f>'RMN-BRP'!B43</f>
        <v>555024.17499999993</v>
      </c>
      <c r="D445" s="9">
        <f>ROUNDDOWN((('ASIG POR TRAMO'!D447*20%)+((45125*($B445/44)))),0)</f>
        <v>92450</v>
      </c>
      <c r="E445" s="9">
        <f>ROUNDDOWN((('ASIG POR TRAMO'!E447*20%)+((45125*($B445/44)))),0)</f>
        <v>105340</v>
      </c>
      <c r="F445" s="9">
        <f>ROUNDDOWN((('ASIG POR TRAMO'!F447*20%)+((45125*($B445/44)))),0)</f>
        <v>118231</v>
      </c>
      <c r="G445" s="9">
        <f>ROUNDDOWN((('ASIG POR TRAMO'!G447*20%)+((45125*($B445/44)))),0)</f>
        <v>131122</v>
      </c>
      <c r="H445" s="9">
        <f>ROUNDDOWN((('ASIG POR TRAMO'!H447*20%)+((45125*($B445/44)))),0)</f>
        <v>144013</v>
      </c>
      <c r="I445" s="9">
        <f>ROUNDDOWN((('ASIG POR TRAMO'!I447*20%)+((45125*($B445/44)))),0)</f>
        <v>156903</v>
      </c>
      <c r="J445" s="9">
        <f>ROUNDDOWN((('ASIG POR TRAMO'!J447*20%)+((45125*($B445/44)))),0)</f>
        <v>169794</v>
      </c>
      <c r="K445" s="9">
        <f>ROUNDDOWN((('ASIG POR TRAMO'!K447*20%)+((45125*($B445/44)))),0)</f>
        <v>182685</v>
      </c>
      <c r="L445" s="9">
        <f>ROUNDDOWN((('ASIG POR TRAMO'!L447*20%)+((45125*($B445/44)))),0)</f>
        <v>195576</v>
      </c>
      <c r="M445" s="9">
        <f>ROUNDDOWN((('ASIG POR TRAMO'!M447*20%)+((45125*($B445/44)))),0)</f>
        <v>208466</v>
      </c>
      <c r="N445" s="9">
        <f>ROUNDDOWN((('ASIG POR TRAMO'!N447*20%)+((45125*($B445/44)))),0)</f>
        <v>221357</v>
      </c>
      <c r="O445" s="9">
        <f>ROUNDDOWN((('ASIG POR TRAMO'!O447*20%)+((45125*($B445/44)))),0)</f>
        <v>234248</v>
      </c>
      <c r="P445" s="9">
        <f>ROUNDDOWN((('ASIG POR TRAMO'!P447*20%)+((45125*($B445/44)))),0)</f>
        <v>247139</v>
      </c>
      <c r="Q445" s="9">
        <f>ROUNDDOWN((('ASIG POR TRAMO'!Q447*20%)+((45125*($B445/44)))),0)</f>
        <v>260030</v>
      </c>
      <c r="R445" s="9">
        <f>ROUNDDOWN((('ASIG POR TRAMO'!R447*20%)+((45125*($B445/44)))),0)</f>
        <v>272920</v>
      </c>
    </row>
    <row r="446" spans="1:18" ht="17.45" customHeight="1" thickBot="1" x14ac:dyDescent="0.3">
      <c r="A446" s="11" t="s">
        <v>13</v>
      </c>
      <c r="B446" s="13">
        <v>42</v>
      </c>
      <c r="C446" s="14">
        <f>'RMN-BRP'!B44</f>
        <v>568561.35</v>
      </c>
      <c r="D446" s="9">
        <f>ROUNDDOWN((('ASIG POR TRAMO'!D448*20%)+((45125*($B446/44)))),0)</f>
        <v>94705</v>
      </c>
      <c r="E446" s="9">
        <f>ROUNDDOWN((('ASIG POR TRAMO'!E448*20%)+((45125*($B446/44)))),0)</f>
        <v>107910</v>
      </c>
      <c r="F446" s="9">
        <f>ROUNDDOWN((('ASIG POR TRAMO'!F448*20%)+((45125*($B446/44)))),0)</f>
        <v>121115</v>
      </c>
      <c r="G446" s="9">
        <f>ROUNDDOWN((('ASIG POR TRAMO'!G448*20%)+((45125*($B446/44)))),0)</f>
        <v>134320</v>
      </c>
      <c r="H446" s="9">
        <f>ROUNDDOWN((('ASIG POR TRAMO'!H448*20%)+((45125*($B446/44)))),0)</f>
        <v>147525</v>
      </c>
      <c r="I446" s="9">
        <f>ROUNDDOWN((('ASIG POR TRAMO'!I448*20%)+((45125*($B446/44)))),0)</f>
        <v>160730</v>
      </c>
      <c r="J446" s="9">
        <f>ROUNDDOWN((('ASIG POR TRAMO'!J448*20%)+((45125*($B446/44)))),0)</f>
        <v>173935</v>
      </c>
      <c r="K446" s="9">
        <f>ROUNDDOWN((('ASIG POR TRAMO'!K448*20%)+((45125*($B446/44)))),0)</f>
        <v>187141</v>
      </c>
      <c r="L446" s="9">
        <f>ROUNDDOWN((('ASIG POR TRAMO'!L448*20%)+((45125*($B446/44)))),0)</f>
        <v>200346</v>
      </c>
      <c r="M446" s="9">
        <f>ROUNDDOWN((('ASIG POR TRAMO'!M448*20%)+((45125*($B446/44)))),0)</f>
        <v>213551</v>
      </c>
      <c r="N446" s="9">
        <f>ROUNDDOWN((('ASIG POR TRAMO'!N448*20%)+((45125*($B446/44)))),0)</f>
        <v>226756</v>
      </c>
      <c r="O446" s="9">
        <f>ROUNDDOWN((('ASIG POR TRAMO'!O448*20%)+((45125*($B446/44)))),0)</f>
        <v>239961</v>
      </c>
      <c r="P446" s="9">
        <f>ROUNDDOWN((('ASIG POR TRAMO'!P448*20%)+((45125*($B446/44)))),0)</f>
        <v>253167</v>
      </c>
      <c r="Q446" s="9">
        <f>ROUNDDOWN((('ASIG POR TRAMO'!Q448*20%)+((45125*($B446/44)))),0)</f>
        <v>266372</v>
      </c>
      <c r="R446" s="9">
        <f>ROUNDDOWN((('ASIG POR TRAMO'!R448*20%)+((45125*($B446/44)))),0)</f>
        <v>279577</v>
      </c>
    </row>
    <row r="447" spans="1:18" ht="17.45" customHeight="1" thickBot="1" x14ac:dyDescent="0.3">
      <c r="A447" s="11" t="s">
        <v>13</v>
      </c>
      <c r="B447" s="13">
        <v>43</v>
      </c>
      <c r="C447" s="14">
        <f>'RMN-BRP'!B45</f>
        <v>582098.52500000002</v>
      </c>
      <c r="D447" s="9">
        <f>ROUNDDOWN((('ASIG POR TRAMO'!D449*20%)+((45125*($B447/44)))),0)</f>
        <v>96959</v>
      </c>
      <c r="E447" s="9">
        <f>ROUNDDOWN((('ASIG POR TRAMO'!E449*20%)+((45125*($B447/44)))),0)</f>
        <v>110479</v>
      </c>
      <c r="F447" s="9">
        <f>ROUNDDOWN((('ASIG POR TRAMO'!F449*20%)+((45125*($B447/44)))),0)</f>
        <v>123999</v>
      </c>
      <c r="G447" s="9">
        <f>ROUNDDOWN((('ASIG POR TRAMO'!G449*20%)+((45125*($B447/44)))),0)</f>
        <v>137518</v>
      </c>
      <c r="H447" s="9">
        <f>ROUNDDOWN((('ASIG POR TRAMO'!H449*20%)+((45125*($B447/44)))),0)</f>
        <v>151038</v>
      </c>
      <c r="I447" s="9">
        <f>ROUNDDOWN((('ASIG POR TRAMO'!I449*20%)+((45125*($B447/44)))),0)</f>
        <v>164557</v>
      </c>
      <c r="J447" s="9">
        <f>ROUNDDOWN((('ASIG POR TRAMO'!J449*20%)+((45125*($B447/44)))),0)</f>
        <v>178077</v>
      </c>
      <c r="K447" s="9">
        <f>ROUNDDOWN((('ASIG POR TRAMO'!K449*20%)+((45125*($B447/44)))),0)</f>
        <v>191597</v>
      </c>
      <c r="L447" s="9">
        <f>ROUNDDOWN((('ASIG POR TRAMO'!L449*20%)+((45125*($B447/44)))),0)</f>
        <v>205116</v>
      </c>
      <c r="M447" s="9">
        <f>ROUNDDOWN((('ASIG POR TRAMO'!M449*20%)+((45125*($B447/44)))),0)</f>
        <v>218636</v>
      </c>
      <c r="N447" s="9">
        <f>ROUNDDOWN((('ASIG POR TRAMO'!N449*20%)+((45125*($B447/44)))),0)</f>
        <v>232155</v>
      </c>
      <c r="O447" s="9">
        <f>ROUNDDOWN((('ASIG POR TRAMO'!O449*20%)+((45125*($B447/44)))),0)</f>
        <v>245675</v>
      </c>
      <c r="P447" s="9">
        <f>ROUNDDOWN((('ASIG POR TRAMO'!P449*20%)+((45125*($B447/44)))),0)</f>
        <v>259194</v>
      </c>
      <c r="Q447" s="9">
        <f>ROUNDDOWN((('ASIG POR TRAMO'!Q449*20%)+((45125*($B447/44)))),0)</f>
        <v>272714</v>
      </c>
      <c r="R447" s="9">
        <f>ROUNDDOWN((('ASIG POR TRAMO'!R449*20%)+((45125*($B447/44)))),0)</f>
        <v>286234</v>
      </c>
    </row>
    <row r="448" spans="1:18" ht="17.45" customHeight="1" thickBot="1" x14ac:dyDescent="0.3">
      <c r="A448" s="11" t="s">
        <v>13</v>
      </c>
      <c r="B448" s="15">
        <v>44</v>
      </c>
      <c r="C448" s="16">
        <f>'RMN-BRP'!B46</f>
        <v>595635.69999999995</v>
      </c>
      <c r="D448" s="9">
        <f>ROUNDDOWN((('ASIG POR TRAMO'!D450*20%)+((45125*($B448/44)))),0)</f>
        <v>99214</v>
      </c>
      <c r="E448" s="9">
        <f>ROUNDDOWN((('ASIG POR TRAMO'!E450*20%)+((45125*($B448/44)))),0)</f>
        <v>113048</v>
      </c>
      <c r="F448" s="9">
        <f>ROUNDDOWN((('ASIG POR TRAMO'!F450*20%)+((45125*($B448/44)))),0)</f>
        <v>126882</v>
      </c>
      <c r="G448" s="9">
        <f>ROUNDDOWN((('ASIG POR TRAMO'!G450*20%)+((45125*($B448/44)))),0)</f>
        <v>140716</v>
      </c>
      <c r="H448" s="9">
        <f>ROUNDDOWN((('ASIG POR TRAMO'!H450*20%)+((45125*($B448/44)))),0)</f>
        <v>154550</v>
      </c>
      <c r="I448" s="9">
        <f>ROUNDDOWN((('ASIG POR TRAMO'!I450*20%)+((45125*($B448/44)))),0)</f>
        <v>168384</v>
      </c>
      <c r="J448" s="9">
        <f>ROUNDDOWN((('ASIG POR TRAMO'!J450*20%)+((45125*($B448/44)))),0)</f>
        <v>182218</v>
      </c>
      <c r="K448" s="9">
        <f>ROUNDDOWN((('ASIG POR TRAMO'!K450*20%)+((45125*($B448/44)))),0)</f>
        <v>196052</v>
      </c>
      <c r="L448" s="9">
        <f>ROUNDDOWN((('ASIG POR TRAMO'!L450*20%)+((45125*($B448/44)))),0)</f>
        <v>209886</v>
      </c>
      <c r="M448" s="9">
        <f>ROUNDDOWN((('ASIG POR TRAMO'!M450*20%)+((45125*($B448/44)))),0)</f>
        <v>223720</v>
      </c>
      <c r="N448" s="9">
        <f>ROUNDDOWN((('ASIG POR TRAMO'!N450*20%)+((45125*($B448/44)))),0)</f>
        <v>237554</v>
      </c>
      <c r="O448" s="9">
        <f>ROUNDDOWN((('ASIG POR TRAMO'!O450*20%)+((45125*($B448/44)))),0)</f>
        <v>251388</v>
      </c>
      <c r="P448" s="9">
        <f>ROUNDDOWN((('ASIG POR TRAMO'!P450*20%)+((45125*($B448/44)))),0)</f>
        <v>265222</v>
      </c>
      <c r="Q448" s="9">
        <f>ROUNDDOWN((('ASIG POR TRAMO'!Q450*20%)+((45125*($B448/44)))),0)</f>
        <v>279056</v>
      </c>
      <c r="R448" s="9">
        <f>ROUNDDOWN((('ASIG POR TRAMO'!R450*20%)+((45125*($B448/44)))),0)</f>
        <v>292890</v>
      </c>
    </row>
    <row r="452" spans="1:18" ht="15.75" thickBot="1" x14ac:dyDescent="0.3"/>
    <row r="453" spans="1:18" ht="16.5" thickBot="1" x14ac:dyDescent="0.3">
      <c r="A453" s="1"/>
      <c r="B453" s="5"/>
      <c r="C453" s="5"/>
      <c r="D453" s="146" t="s">
        <v>78</v>
      </c>
      <c r="E453" s="147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</row>
    <row r="454" spans="1:18" ht="15.75" thickBot="1" x14ac:dyDescent="0.3">
      <c r="A454" s="1"/>
      <c r="B454" s="5"/>
      <c r="C454" s="5"/>
      <c r="D454" s="141" t="s">
        <v>5</v>
      </c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3"/>
    </row>
    <row r="455" spans="1:18" ht="17.45" customHeight="1" thickBot="1" x14ac:dyDescent="0.3">
      <c r="A455" s="26" t="s">
        <v>6</v>
      </c>
      <c r="B455" s="144" t="s">
        <v>0</v>
      </c>
      <c r="C455" s="145"/>
      <c r="D455" s="17">
        <v>1</v>
      </c>
      <c r="E455" s="18">
        <v>2</v>
      </c>
      <c r="F455" s="19">
        <v>3</v>
      </c>
      <c r="G455" s="19">
        <v>4</v>
      </c>
      <c r="H455" s="19">
        <v>5</v>
      </c>
      <c r="I455" s="19">
        <v>6</v>
      </c>
      <c r="J455" s="19">
        <v>7</v>
      </c>
      <c r="K455" s="19">
        <v>8</v>
      </c>
      <c r="L455" s="19">
        <v>9</v>
      </c>
      <c r="M455" s="19">
        <v>10</v>
      </c>
      <c r="N455" s="19">
        <v>11</v>
      </c>
      <c r="O455" s="19">
        <v>12</v>
      </c>
      <c r="P455" s="19">
        <v>13</v>
      </c>
      <c r="Q455" s="19">
        <v>14</v>
      </c>
      <c r="R455" s="20">
        <v>15</v>
      </c>
    </row>
    <row r="456" spans="1:18" ht="17.45" customHeight="1" thickBot="1" x14ac:dyDescent="0.3">
      <c r="A456" s="11" t="s">
        <v>13</v>
      </c>
      <c r="B456" s="11">
        <v>1</v>
      </c>
      <c r="C456" s="12">
        <f>'RMN-BRP'!E3</f>
        <v>14243.4</v>
      </c>
      <c r="D456" s="9">
        <f>ROUNDDOWN((('ASIG POR TRAMO'!D457*20%)+((45125*($B456/44)))),0)</f>
        <v>2259</v>
      </c>
      <c r="E456" s="9">
        <f>ROUNDDOWN((('ASIG POR TRAMO'!E457*20%)+((45125*($B456/44)))),0)</f>
        <v>2578</v>
      </c>
      <c r="F456" s="9">
        <f>ROUNDDOWN((('ASIG POR TRAMO'!F457*20%)+((45125*($B456/44)))),0)</f>
        <v>2897</v>
      </c>
      <c r="G456" s="9">
        <f>ROUNDDOWN((('ASIG POR TRAMO'!G457*20%)+((45125*($B456/44)))),0)</f>
        <v>3216</v>
      </c>
      <c r="H456" s="9">
        <f>ROUNDDOWN((('ASIG POR TRAMO'!H457*20%)+((45125*($B456/44)))),0)</f>
        <v>3535</v>
      </c>
      <c r="I456" s="9">
        <f>ROUNDDOWN((('ASIG POR TRAMO'!I457*20%)+((45125*($B456/44)))),0)</f>
        <v>3854</v>
      </c>
      <c r="J456" s="9">
        <f>ROUNDDOWN((('ASIG POR TRAMO'!J457*20%)+((45125*($B456/44)))),0)</f>
        <v>4174</v>
      </c>
      <c r="K456" s="9">
        <f>ROUNDDOWN((('ASIG POR TRAMO'!K457*20%)+((45125*($B456/44)))),0)</f>
        <v>4493</v>
      </c>
      <c r="L456" s="9">
        <f>ROUNDDOWN((('ASIG POR TRAMO'!L457*20%)+((45125*($B456/44)))),0)</f>
        <v>4812</v>
      </c>
      <c r="M456" s="9">
        <f>ROUNDDOWN((('ASIG POR TRAMO'!M457*20%)+((45125*($B456/44)))),0)</f>
        <v>5131</v>
      </c>
      <c r="N456" s="9">
        <f>ROUNDDOWN((('ASIG POR TRAMO'!N457*20%)+((45125*($B456/44)))),0)</f>
        <v>5450</v>
      </c>
      <c r="O456" s="9">
        <f>ROUNDDOWN((('ASIG POR TRAMO'!O457*20%)+((45125*($B456/44)))),0)</f>
        <v>5769</v>
      </c>
      <c r="P456" s="9">
        <f>ROUNDDOWN((('ASIG POR TRAMO'!P457*20%)+((45125*($B456/44)))),0)</f>
        <v>6088</v>
      </c>
      <c r="Q456" s="9">
        <f>ROUNDDOWN((('ASIG POR TRAMO'!Q457*20%)+((45125*($B456/44)))),0)</f>
        <v>6632</v>
      </c>
      <c r="R456" s="9">
        <f>ROUNDDOWN((('ASIG POR TRAMO'!R457*20%)+((45125*($B456/44)))),0)</f>
        <v>6726</v>
      </c>
    </row>
    <row r="457" spans="1:18" ht="17.45" customHeight="1" thickBot="1" x14ac:dyDescent="0.3">
      <c r="A457" s="11" t="s">
        <v>13</v>
      </c>
      <c r="B457" s="13">
        <v>2</v>
      </c>
      <c r="C457" s="14">
        <f>'RMN-BRP'!E4</f>
        <v>28486.799999999999</v>
      </c>
      <c r="D457" s="9">
        <f>ROUNDDOWN((('ASIG POR TRAMO'!D458*20%)+((45125*($B457/44)))),0)</f>
        <v>4519</v>
      </c>
      <c r="E457" s="9">
        <f>ROUNDDOWN((('ASIG POR TRAMO'!E458*20%)+((45125*($B457/44)))),0)</f>
        <v>5157</v>
      </c>
      <c r="F457" s="9">
        <f>ROUNDDOWN((('ASIG POR TRAMO'!F458*20%)+((45125*($B457/44)))),0)</f>
        <v>5795</v>
      </c>
      <c r="G457" s="9">
        <f>ROUNDDOWN((('ASIG POR TRAMO'!G458*20%)+((45125*($B457/44)))),0)</f>
        <v>6433</v>
      </c>
      <c r="H457" s="9">
        <f>ROUNDDOWN((('ASIG POR TRAMO'!H458*20%)+((45125*($B457/44)))),0)</f>
        <v>7072</v>
      </c>
      <c r="I457" s="9">
        <f>ROUNDDOWN((('ASIG POR TRAMO'!I458*20%)+((45125*($B457/44)))),0)</f>
        <v>7710</v>
      </c>
      <c r="J457" s="9">
        <f>ROUNDDOWN((('ASIG POR TRAMO'!J458*20%)+((45125*($B457/44)))),0)</f>
        <v>8348</v>
      </c>
      <c r="K457" s="9">
        <f>ROUNDDOWN((('ASIG POR TRAMO'!K458*20%)+((45125*($B457/44)))),0)</f>
        <v>8986</v>
      </c>
      <c r="L457" s="9">
        <f>ROUNDDOWN((('ASIG POR TRAMO'!L458*20%)+((45125*($B457/44)))),0)</f>
        <v>9624</v>
      </c>
      <c r="M457" s="9">
        <f>ROUNDDOWN((('ASIG POR TRAMO'!M458*20%)+((45125*($B457/44)))),0)</f>
        <v>10263</v>
      </c>
      <c r="N457" s="9">
        <f>ROUNDDOWN((('ASIG POR TRAMO'!N458*20%)+((45125*($B457/44)))),0)</f>
        <v>10901</v>
      </c>
      <c r="O457" s="9">
        <f>ROUNDDOWN((('ASIG POR TRAMO'!O458*20%)+((45125*($B457/44)))),0)</f>
        <v>11539</v>
      </c>
      <c r="P457" s="9">
        <f>ROUNDDOWN((('ASIG POR TRAMO'!P458*20%)+((45125*($B457/44)))),0)</f>
        <v>12177</v>
      </c>
      <c r="Q457" s="9">
        <f>ROUNDDOWN((('ASIG POR TRAMO'!Q458*20%)+((45125*($B457/44)))),0)</f>
        <v>13264</v>
      </c>
      <c r="R457" s="9">
        <f>ROUNDDOWN((('ASIG POR TRAMO'!R458*20%)+((45125*($B457/44)))),0)</f>
        <v>13454</v>
      </c>
    </row>
    <row r="458" spans="1:18" ht="17.45" customHeight="1" thickBot="1" x14ac:dyDescent="0.3">
      <c r="A458" s="11" t="s">
        <v>13</v>
      </c>
      <c r="B458" s="13">
        <v>3</v>
      </c>
      <c r="C458" s="14">
        <f>'RMN-BRP'!E5</f>
        <v>42730.2</v>
      </c>
      <c r="D458" s="9">
        <f>ROUNDDOWN((('ASIG POR TRAMO'!D459*20%)+((45125*($B458/44)))),0)</f>
        <v>6778</v>
      </c>
      <c r="E458" s="9">
        <f>ROUNDDOWN((('ASIG POR TRAMO'!E459*20%)+((45125*($B458/44)))),0)</f>
        <v>7736</v>
      </c>
      <c r="F458" s="9">
        <f>ROUNDDOWN((('ASIG POR TRAMO'!F459*20%)+((45125*($B458/44)))),0)</f>
        <v>8693</v>
      </c>
      <c r="G458" s="9">
        <f>ROUNDDOWN((('ASIG POR TRAMO'!G459*20%)+((45125*($B458/44)))),0)</f>
        <v>9650</v>
      </c>
      <c r="H458" s="9">
        <f>ROUNDDOWN((('ASIG POR TRAMO'!H459*20%)+((45125*($B458/44)))),0)</f>
        <v>10608</v>
      </c>
      <c r="I458" s="9">
        <f>ROUNDDOWN((('ASIG POR TRAMO'!I459*20%)+((45125*($B458/44)))),0)</f>
        <v>11565</v>
      </c>
      <c r="J458" s="9">
        <f>ROUNDDOWN((('ASIG POR TRAMO'!J459*20%)+((45125*($B458/44)))),0)</f>
        <v>12522</v>
      </c>
      <c r="K458" s="9">
        <f>ROUNDDOWN((('ASIG POR TRAMO'!K459*20%)+((45125*($B458/44)))),0)</f>
        <v>13480</v>
      </c>
      <c r="L458" s="9">
        <f>ROUNDDOWN((('ASIG POR TRAMO'!L459*20%)+((45125*($B458/44)))),0)</f>
        <v>14437</v>
      </c>
      <c r="M458" s="9">
        <f>ROUNDDOWN((('ASIG POR TRAMO'!M459*20%)+((45125*($B458/44)))),0)</f>
        <v>15394</v>
      </c>
      <c r="N458" s="9">
        <f>ROUNDDOWN((('ASIG POR TRAMO'!N459*20%)+((45125*($B458/44)))),0)</f>
        <v>16352</v>
      </c>
      <c r="O458" s="9">
        <f>ROUNDDOWN((('ASIG POR TRAMO'!O459*20%)+((45125*($B458/44)))),0)</f>
        <v>17309</v>
      </c>
      <c r="P458" s="9">
        <f>ROUNDDOWN((('ASIG POR TRAMO'!P459*20%)+((45125*($B458/44)))),0)</f>
        <v>18266</v>
      </c>
      <c r="Q458" s="9">
        <f>ROUNDDOWN((('ASIG POR TRAMO'!Q459*20%)+((45125*($B458/44)))),0)</f>
        <v>19896</v>
      </c>
      <c r="R458" s="9">
        <f>ROUNDDOWN((('ASIG POR TRAMO'!R459*20%)+((45125*($B458/44)))),0)</f>
        <v>20181</v>
      </c>
    </row>
    <row r="459" spans="1:18" ht="17.45" customHeight="1" thickBot="1" x14ac:dyDescent="0.3">
      <c r="A459" s="11" t="s">
        <v>13</v>
      </c>
      <c r="B459" s="13">
        <v>4</v>
      </c>
      <c r="C459" s="14">
        <f>'RMN-BRP'!E6</f>
        <v>56973.599999999999</v>
      </c>
      <c r="D459" s="9">
        <f>ROUNDDOWN((('ASIG POR TRAMO'!D460*20%)+((45125*($B459/44)))),0)</f>
        <v>9038</v>
      </c>
      <c r="E459" s="9">
        <f>ROUNDDOWN((('ASIG POR TRAMO'!E460*20%)+((45125*($B459/44)))),0)</f>
        <v>10314</v>
      </c>
      <c r="F459" s="9">
        <f>ROUNDDOWN((('ASIG POR TRAMO'!F460*20%)+((45125*($B459/44)))),0)</f>
        <v>11591</v>
      </c>
      <c r="G459" s="9">
        <f>ROUNDDOWN((('ASIG POR TRAMO'!G460*20%)+((45125*($B459/44)))),0)</f>
        <v>12867</v>
      </c>
      <c r="H459" s="9">
        <f>ROUNDDOWN((('ASIG POR TRAMO'!H460*20%)+((45125*($B459/44)))),0)</f>
        <v>14144</v>
      </c>
      <c r="I459" s="9">
        <f>ROUNDDOWN((('ASIG POR TRAMO'!I460*20%)+((45125*($B459/44)))),0)</f>
        <v>15420</v>
      </c>
      <c r="J459" s="9">
        <f>ROUNDDOWN((('ASIG POR TRAMO'!J460*20%)+((45125*($B459/44)))),0)</f>
        <v>16697</v>
      </c>
      <c r="K459" s="9">
        <f>ROUNDDOWN((('ASIG POR TRAMO'!K460*20%)+((45125*($B459/44)))),0)</f>
        <v>17973</v>
      </c>
      <c r="L459" s="9">
        <f>ROUNDDOWN((('ASIG POR TRAMO'!L460*20%)+((45125*($B459/44)))),0)</f>
        <v>19250</v>
      </c>
      <c r="M459" s="9">
        <f>ROUNDDOWN((('ASIG POR TRAMO'!M460*20%)+((45125*($B459/44)))),0)</f>
        <v>20526</v>
      </c>
      <c r="N459" s="9">
        <f>ROUNDDOWN((('ASIG POR TRAMO'!N460*20%)+((45125*($B459/44)))),0)</f>
        <v>21802</v>
      </c>
      <c r="O459" s="9">
        <f>ROUNDDOWN((('ASIG POR TRAMO'!O460*20%)+((45125*($B459/44)))),0)</f>
        <v>23079</v>
      </c>
      <c r="P459" s="9">
        <f>ROUNDDOWN((('ASIG POR TRAMO'!P460*20%)+((45125*($B459/44)))),0)</f>
        <v>24355</v>
      </c>
      <c r="Q459" s="9">
        <f>ROUNDDOWN((('ASIG POR TRAMO'!Q460*20%)+((45125*($B459/44)))),0)</f>
        <v>26529</v>
      </c>
      <c r="R459" s="9">
        <f>ROUNDDOWN((('ASIG POR TRAMO'!R460*20%)+((45125*($B459/44)))),0)</f>
        <v>26908</v>
      </c>
    </row>
    <row r="460" spans="1:18" ht="17.45" customHeight="1" thickBot="1" x14ac:dyDescent="0.3">
      <c r="A460" s="11" t="s">
        <v>13</v>
      </c>
      <c r="B460" s="13">
        <v>5</v>
      </c>
      <c r="C460" s="14">
        <f>'RMN-BRP'!E7</f>
        <v>71217</v>
      </c>
      <c r="D460" s="9">
        <f>ROUNDDOWN((('ASIG POR TRAMO'!D461*20%)+((45125*($B460/44)))),0)</f>
        <v>11298</v>
      </c>
      <c r="E460" s="9">
        <f>ROUNDDOWN((('ASIG POR TRAMO'!E461*20%)+((45125*($B460/44)))),0)</f>
        <v>12893</v>
      </c>
      <c r="F460" s="9">
        <f>ROUNDDOWN((('ASIG POR TRAMO'!F461*20%)+((45125*($B460/44)))),0)</f>
        <v>14489</v>
      </c>
      <c r="G460" s="9">
        <f>ROUNDDOWN((('ASIG POR TRAMO'!G461*20%)+((45125*($B460/44)))),0)</f>
        <v>16084</v>
      </c>
      <c r="H460" s="9">
        <f>ROUNDDOWN((('ASIG POR TRAMO'!H461*20%)+((45125*($B460/44)))),0)</f>
        <v>17680</v>
      </c>
      <c r="I460" s="9">
        <f>ROUNDDOWN((('ASIG POR TRAMO'!I461*20%)+((45125*($B460/44)))),0)</f>
        <v>19275</v>
      </c>
      <c r="J460" s="9">
        <f>ROUNDDOWN((('ASIG POR TRAMO'!J461*20%)+((45125*($B460/44)))),0)</f>
        <v>20871</v>
      </c>
      <c r="K460" s="9">
        <f>ROUNDDOWN((('ASIG POR TRAMO'!K461*20%)+((45125*($B460/44)))),0)</f>
        <v>22467</v>
      </c>
      <c r="L460" s="9">
        <f>ROUNDDOWN((('ASIG POR TRAMO'!L461*20%)+((45125*($B460/44)))),0)</f>
        <v>24062</v>
      </c>
      <c r="M460" s="9">
        <f>ROUNDDOWN((('ASIG POR TRAMO'!M461*20%)+((45125*($B460/44)))),0)</f>
        <v>25658</v>
      </c>
      <c r="N460" s="9">
        <f>ROUNDDOWN((('ASIG POR TRAMO'!N461*20%)+((45125*($B460/44)))),0)</f>
        <v>27253</v>
      </c>
      <c r="O460" s="9">
        <f>ROUNDDOWN((('ASIG POR TRAMO'!O461*20%)+((45125*($B460/44)))),0)</f>
        <v>28849</v>
      </c>
      <c r="P460" s="9">
        <f>ROUNDDOWN((('ASIG POR TRAMO'!P461*20%)+((45125*($B460/44)))),0)</f>
        <v>30444</v>
      </c>
      <c r="Q460" s="9">
        <f>ROUNDDOWN((('ASIG POR TRAMO'!Q461*20%)+((45125*($B460/44)))),0)</f>
        <v>33161</v>
      </c>
      <c r="R460" s="9">
        <f>ROUNDDOWN((('ASIG POR TRAMO'!R461*20%)+((45125*($B460/44)))),0)</f>
        <v>33636</v>
      </c>
    </row>
    <row r="461" spans="1:18" ht="17.45" customHeight="1" thickBot="1" x14ac:dyDescent="0.3">
      <c r="A461" s="11" t="s">
        <v>13</v>
      </c>
      <c r="B461" s="13">
        <v>6</v>
      </c>
      <c r="C461" s="14">
        <f>'RMN-BRP'!E8</f>
        <v>85460.4</v>
      </c>
      <c r="D461" s="9">
        <f>ROUNDDOWN((('ASIG POR TRAMO'!D462*20%)+((45125*($B461/44)))),0)</f>
        <v>13557</v>
      </c>
      <c r="E461" s="9">
        <f>ROUNDDOWN((('ASIG POR TRAMO'!E462*20%)+((45125*($B461/44)))),0)</f>
        <v>15472</v>
      </c>
      <c r="F461" s="9">
        <f>ROUNDDOWN((('ASIG POR TRAMO'!F462*20%)+((45125*($B461/44)))),0)</f>
        <v>17387</v>
      </c>
      <c r="G461" s="9">
        <f>ROUNDDOWN((('ASIG POR TRAMO'!G462*20%)+((45125*($B461/44)))),0)</f>
        <v>19301</v>
      </c>
      <c r="H461" s="9">
        <f>ROUNDDOWN((('ASIG POR TRAMO'!H462*20%)+((45125*($B461/44)))),0)</f>
        <v>21216</v>
      </c>
      <c r="I461" s="9">
        <f>ROUNDDOWN((('ASIG POR TRAMO'!I462*20%)+((45125*($B461/44)))),0)</f>
        <v>23131</v>
      </c>
      <c r="J461" s="9">
        <f>ROUNDDOWN((('ASIG POR TRAMO'!J462*20%)+((45125*($B461/44)))),0)</f>
        <v>25045</v>
      </c>
      <c r="K461" s="9">
        <f>ROUNDDOWN((('ASIG POR TRAMO'!K462*20%)+((45125*($B461/44)))),0)</f>
        <v>26960</v>
      </c>
      <c r="L461" s="9">
        <f>ROUNDDOWN((('ASIG POR TRAMO'!L462*20%)+((45125*($B461/44)))),0)</f>
        <v>28875</v>
      </c>
      <c r="M461" s="9">
        <f>ROUNDDOWN((('ASIG POR TRAMO'!M462*20%)+((45125*($B461/44)))),0)</f>
        <v>30790</v>
      </c>
      <c r="N461" s="9">
        <f>ROUNDDOWN((('ASIG POR TRAMO'!N462*20%)+((45125*($B461/44)))),0)</f>
        <v>32704</v>
      </c>
      <c r="O461" s="9">
        <f>ROUNDDOWN((('ASIG POR TRAMO'!O462*20%)+((45125*($B461/44)))),0)</f>
        <v>34619</v>
      </c>
      <c r="P461" s="9">
        <f>ROUNDDOWN((('ASIG POR TRAMO'!P462*20%)+((45125*($B461/44)))),0)</f>
        <v>36533</v>
      </c>
      <c r="Q461" s="9">
        <f>ROUNDDOWN((('ASIG POR TRAMO'!Q462*20%)+((45125*($B461/44)))),0)</f>
        <v>39794</v>
      </c>
      <c r="R461" s="9">
        <f>ROUNDDOWN((('ASIG POR TRAMO'!R462*20%)+((45125*($B461/44)))),0)</f>
        <v>40363</v>
      </c>
    </row>
    <row r="462" spans="1:18" ht="17.45" customHeight="1" thickBot="1" x14ac:dyDescent="0.3">
      <c r="A462" s="11" t="s">
        <v>13</v>
      </c>
      <c r="B462" s="13">
        <v>7</v>
      </c>
      <c r="C462" s="14">
        <f>'RMN-BRP'!E9</f>
        <v>99703.8</v>
      </c>
      <c r="D462" s="9">
        <f>ROUNDDOWN((('ASIG POR TRAMO'!D463*20%)+((45125*($B462/44)))),0)</f>
        <v>15817</v>
      </c>
      <c r="E462" s="9">
        <f>ROUNDDOWN((('ASIG POR TRAMO'!E463*20%)+((45125*($B462/44)))),0)</f>
        <v>18051</v>
      </c>
      <c r="F462" s="9">
        <f>ROUNDDOWN((('ASIG POR TRAMO'!F463*20%)+((45125*($B462/44)))),0)</f>
        <v>20284</v>
      </c>
      <c r="G462" s="9">
        <f>ROUNDDOWN((('ASIG POR TRAMO'!G463*20%)+((45125*($B462/44)))),0)</f>
        <v>22518</v>
      </c>
      <c r="H462" s="9">
        <f>ROUNDDOWN((('ASIG POR TRAMO'!H463*20%)+((45125*($B462/44)))),0)</f>
        <v>24752</v>
      </c>
      <c r="I462" s="9">
        <f>ROUNDDOWN((('ASIG POR TRAMO'!I463*20%)+((45125*($B462/44)))),0)</f>
        <v>26986</v>
      </c>
      <c r="J462" s="9">
        <f>ROUNDDOWN((('ASIG POR TRAMO'!J463*20%)+((45125*($B462/44)))),0)</f>
        <v>29219</v>
      </c>
      <c r="K462" s="9">
        <f>ROUNDDOWN((('ASIG POR TRAMO'!K463*20%)+((45125*($B462/44)))),0)</f>
        <v>31453</v>
      </c>
      <c r="L462" s="9">
        <f>ROUNDDOWN((('ASIG POR TRAMO'!L463*20%)+((45125*($B462/44)))),0)</f>
        <v>33687</v>
      </c>
      <c r="M462" s="9">
        <f>ROUNDDOWN((('ASIG POR TRAMO'!M463*20%)+((45125*($B462/44)))),0)</f>
        <v>35921</v>
      </c>
      <c r="N462" s="9">
        <f>ROUNDDOWN((('ASIG POR TRAMO'!N463*20%)+((45125*($B462/44)))),0)</f>
        <v>38155</v>
      </c>
      <c r="O462" s="9">
        <f>ROUNDDOWN((('ASIG POR TRAMO'!O463*20%)+((45125*($B462/44)))),0)</f>
        <v>40388</v>
      </c>
      <c r="P462" s="9">
        <f>ROUNDDOWN((('ASIG POR TRAMO'!P463*20%)+((45125*($B462/44)))),0)</f>
        <v>42622</v>
      </c>
      <c r="Q462" s="9">
        <f>ROUNDDOWN((('ASIG POR TRAMO'!Q463*20%)+((45125*($B462/44)))),0)</f>
        <v>46426</v>
      </c>
      <c r="R462" s="9">
        <f>ROUNDDOWN((('ASIG POR TRAMO'!R463*20%)+((45125*($B462/44)))),0)</f>
        <v>47090</v>
      </c>
    </row>
    <row r="463" spans="1:18" ht="17.45" customHeight="1" thickBot="1" x14ac:dyDescent="0.3">
      <c r="A463" s="11" t="s">
        <v>13</v>
      </c>
      <c r="B463" s="13">
        <v>8</v>
      </c>
      <c r="C463" s="14">
        <f>'RMN-BRP'!E10</f>
        <v>113947.2</v>
      </c>
      <c r="D463" s="9">
        <f>ROUNDDOWN((('ASIG POR TRAMO'!D464*20%)+((45125*($B463/44)))),0)</f>
        <v>18077</v>
      </c>
      <c r="E463" s="9">
        <f>ROUNDDOWN((('ASIG POR TRAMO'!E464*20%)+((45125*($B463/44)))),0)</f>
        <v>20629</v>
      </c>
      <c r="F463" s="9">
        <f>ROUNDDOWN((('ASIG POR TRAMO'!F464*20%)+((45125*($B463/44)))),0)</f>
        <v>23182</v>
      </c>
      <c r="G463" s="9">
        <f>ROUNDDOWN((('ASIG POR TRAMO'!G464*20%)+((45125*($B463/44)))),0)</f>
        <v>25735</v>
      </c>
      <c r="H463" s="9">
        <f>ROUNDDOWN((('ASIG POR TRAMO'!H464*20%)+((45125*($B463/44)))),0)</f>
        <v>28288</v>
      </c>
      <c r="I463" s="9">
        <f>ROUNDDOWN((('ASIG POR TRAMO'!I464*20%)+((45125*($B463/44)))),0)</f>
        <v>30841</v>
      </c>
      <c r="J463" s="9">
        <f>ROUNDDOWN((('ASIG POR TRAMO'!J464*20%)+((45125*($B463/44)))),0)</f>
        <v>33394</v>
      </c>
      <c r="K463" s="9">
        <f>ROUNDDOWN((('ASIG POR TRAMO'!K464*20%)+((45125*($B463/44)))),0)</f>
        <v>35947</v>
      </c>
      <c r="L463" s="9">
        <f>ROUNDDOWN((('ASIG POR TRAMO'!L464*20%)+((45125*($B463/44)))),0)</f>
        <v>38500</v>
      </c>
      <c r="M463" s="9">
        <f>ROUNDDOWN((('ASIG POR TRAMO'!M464*20%)+((45125*($B463/44)))),0)</f>
        <v>41053</v>
      </c>
      <c r="N463" s="9">
        <f>ROUNDDOWN((('ASIG POR TRAMO'!N464*20%)+((45125*($B463/44)))),0)</f>
        <v>43605</v>
      </c>
      <c r="O463" s="9">
        <f>ROUNDDOWN((('ASIG POR TRAMO'!O464*20%)+((45125*($B463/44)))),0)</f>
        <v>46158</v>
      </c>
      <c r="P463" s="9">
        <f>ROUNDDOWN((('ASIG POR TRAMO'!P464*20%)+((45125*($B463/44)))),0)</f>
        <v>48711</v>
      </c>
      <c r="Q463" s="9">
        <f>ROUNDDOWN((('ASIG POR TRAMO'!Q464*20%)+((45125*($B463/44)))),0)</f>
        <v>53058</v>
      </c>
      <c r="R463" s="9">
        <f>ROUNDDOWN((('ASIG POR TRAMO'!R464*20%)+((45125*($B463/44)))),0)</f>
        <v>53817</v>
      </c>
    </row>
    <row r="464" spans="1:18" ht="17.45" customHeight="1" thickBot="1" x14ac:dyDescent="0.3">
      <c r="A464" s="11" t="s">
        <v>13</v>
      </c>
      <c r="B464" s="13">
        <v>9</v>
      </c>
      <c r="C464" s="14">
        <f>'RMN-BRP'!E11</f>
        <v>128190.59999999999</v>
      </c>
      <c r="D464" s="9">
        <f>ROUNDDOWN((('ASIG POR TRAMO'!D465*20%)+((45125*($B464/44)))),0)</f>
        <v>20336</v>
      </c>
      <c r="E464" s="9">
        <f>ROUNDDOWN((('ASIG POR TRAMO'!E465*20%)+((45125*($B464/44)))),0)</f>
        <v>23208</v>
      </c>
      <c r="F464" s="9">
        <f>ROUNDDOWN((('ASIG POR TRAMO'!F465*20%)+((45125*($B464/44)))),0)</f>
        <v>26080</v>
      </c>
      <c r="G464" s="9">
        <f>ROUNDDOWN((('ASIG POR TRAMO'!G465*20%)+((45125*($B464/44)))),0)</f>
        <v>28952</v>
      </c>
      <c r="H464" s="9">
        <f>ROUNDDOWN((('ASIG POR TRAMO'!H465*20%)+((45125*($B464/44)))),0)</f>
        <v>31824</v>
      </c>
      <c r="I464" s="9">
        <f>ROUNDDOWN((('ASIG POR TRAMO'!I465*20%)+((45125*($B464/44)))),0)</f>
        <v>34696</v>
      </c>
      <c r="J464" s="9">
        <f>ROUNDDOWN((('ASIG POR TRAMO'!J465*20%)+((45125*($B464/44)))),0)</f>
        <v>37568</v>
      </c>
      <c r="K464" s="9">
        <f>ROUNDDOWN((('ASIG POR TRAMO'!K465*20%)+((45125*($B464/44)))),0)</f>
        <v>40440</v>
      </c>
      <c r="L464" s="9">
        <f>ROUNDDOWN((('ASIG POR TRAMO'!L465*20%)+((45125*($B464/44)))),0)</f>
        <v>43312</v>
      </c>
      <c r="M464" s="9">
        <f>ROUNDDOWN((('ASIG POR TRAMO'!M465*20%)+((45125*($B464/44)))),0)</f>
        <v>46184</v>
      </c>
      <c r="N464" s="9">
        <f>ROUNDDOWN((('ASIG POR TRAMO'!N465*20%)+((45125*($B464/44)))),0)</f>
        <v>49056</v>
      </c>
      <c r="O464" s="9">
        <f>ROUNDDOWN((('ASIG POR TRAMO'!O465*20%)+((45125*($B464/44)))),0)</f>
        <v>51928</v>
      </c>
      <c r="P464" s="9">
        <f>ROUNDDOWN((('ASIG POR TRAMO'!P465*20%)+((45125*($B464/44)))),0)</f>
        <v>54800</v>
      </c>
      <c r="Q464" s="9">
        <f>ROUNDDOWN((('ASIG POR TRAMO'!Q465*20%)+((45125*($B464/44)))),0)</f>
        <v>59691</v>
      </c>
      <c r="R464" s="9">
        <f>ROUNDDOWN((('ASIG POR TRAMO'!R465*20%)+((45125*($B464/44)))),0)</f>
        <v>60544</v>
      </c>
    </row>
    <row r="465" spans="1:18" ht="17.45" customHeight="1" thickBot="1" x14ac:dyDescent="0.3">
      <c r="A465" s="11" t="s">
        <v>13</v>
      </c>
      <c r="B465" s="13">
        <v>10</v>
      </c>
      <c r="C465" s="14">
        <f>'RMN-BRP'!E12</f>
        <v>142434</v>
      </c>
      <c r="D465" s="9">
        <f>ROUNDDOWN((('ASIG POR TRAMO'!D466*20%)+((45125*($B465/44)))),0)</f>
        <v>22596</v>
      </c>
      <c r="E465" s="9">
        <f>ROUNDDOWN((('ASIG POR TRAMO'!E466*20%)+((45125*($B465/44)))),0)</f>
        <v>25787</v>
      </c>
      <c r="F465" s="9">
        <f>ROUNDDOWN((('ASIG POR TRAMO'!F466*20%)+((45125*($B465/44)))),0)</f>
        <v>28978</v>
      </c>
      <c r="G465" s="9">
        <f>ROUNDDOWN((('ASIG POR TRAMO'!G466*20%)+((45125*($B465/44)))),0)</f>
        <v>32169</v>
      </c>
      <c r="H465" s="9">
        <f>ROUNDDOWN((('ASIG POR TRAMO'!H466*20%)+((45125*($B465/44)))),0)</f>
        <v>35360</v>
      </c>
      <c r="I465" s="9">
        <f>ROUNDDOWN((('ASIG POR TRAMO'!I466*20%)+((45125*($B465/44)))),0)</f>
        <v>38552</v>
      </c>
      <c r="J465" s="9">
        <f>ROUNDDOWN((('ASIG POR TRAMO'!J466*20%)+((45125*($B465/44)))),0)</f>
        <v>41743</v>
      </c>
      <c r="K465" s="9">
        <f>ROUNDDOWN((('ASIG POR TRAMO'!K466*20%)+((45125*($B465/44)))),0)</f>
        <v>44934</v>
      </c>
      <c r="L465" s="9">
        <f>ROUNDDOWN((('ASIG POR TRAMO'!L466*20%)+((45125*($B465/44)))),0)</f>
        <v>48125</v>
      </c>
      <c r="M465" s="9">
        <f>ROUNDDOWN((('ASIG POR TRAMO'!M466*20%)+((45125*($B465/44)))),0)</f>
        <v>51316</v>
      </c>
      <c r="N465" s="9">
        <f>ROUNDDOWN((('ASIG POR TRAMO'!N466*20%)+((45125*($B465/44)))),0)</f>
        <v>54507</v>
      </c>
      <c r="O465" s="9">
        <f>ROUNDDOWN((('ASIG POR TRAMO'!O466*20%)+((45125*($B465/44)))),0)</f>
        <v>57698</v>
      </c>
      <c r="P465" s="9">
        <f>ROUNDDOWN((('ASIG POR TRAMO'!P466*20%)+((45125*($B465/44)))),0)</f>
        <v>60889</v>
      </c>
      <c r="Q465" s="9">
        <f>ROUNDDOWN((('ASIG POR TRAMO'!Q466*20%)+((45125*($B465/44)))),0)</f>
        <v>66323</v>
      </c>
      <c r="R465" s="9">
        <f>ROUNDDOWN((('ASIG POR TRAMO'!R466*20%)+((45125*($B465/44)))),0)</f>
        <v>67272</v>
      </c>
    </row>
    <row r="466" spans="1:18" ht="17.45" customHeight="1" thickBot="1" x14ac:dyDescent="0.3">
      <c r="A466" s="11" t="s">
        <v>13</v>
      </c>
      <c r="B466" s="13">
        <v>11</v>
      </c>
      <c r="C466" s="14">
        <f>'RMN-BRP'!E13</f>
        <v>156677.4</v>
      </c>
      <c r="D466" s="9">
        <f>ROUNDDOWN((('ASIG POR TRAMO'!D467*20%)+((45125*($B466/44)))),0)</f>
        <v>24856</v>
      </c>
      <c r="E466" s="9">
        <f>ROUNDDOWN((('ASIG POR TRAMO'!E467*20%)+((45125*($B466/44)))),0)</f>
        <v>28366</v>
      </c>
      <c r="F466" s="9">
        <f>ROUNDDOWN((('ASIG POR TRAMO'!F467*20%)+((45125*($B466/44)))),0)</f>
        <v>31876</v>
      </c>
      <c r="G466" s="9">
        <f>ROUNDDOWN((('ASIG POR TRAMO'!G467*20%)+((45125*($B466/44)))),0)</f>
        <v>35386</v>
      </c>
      <c r="H466" s="9">
        <f>ROUNDDOWN((('ASIG POR TRAMO'!H467*20%)+((45125*($B466/44)))),0)</f>
        <v>38897</v>
      </c>
      <c r="I466" s="9">
        <f>ROUNDDOWN((('ASIG POR TRAMO'!I467*20%)+((45125*($B466/44)))),0)</f>
        <v>42407</v>
      </c>
      <c r="J466" s="9">
        <f>ROUNDDOWN((('ASIG POR TRAMO'!J467*20%)+((45125*($B466/44)))),0)</f>
        <v>45917</v>
      </c>
      <c r="K466" s="9">
        <f>ROUNDDOWN((('ASIG POR TRAMO'!K467*20%)+((45125*($B466/44)))),0)</f>
        <v>49427</v>
      </c>
      <c r="L466" s="9">
        <f>ROUNDDOWN((('ASIG POR TRAMO'!L467*20%)+((45125*($B466/44)))),0)</f>
        <v>52937</v>
      </c>
      <c r="M466" s="9">
        <f>ROUNDDOWN((('ASIG POR TRAMO'!M467*20%)+((45125*($B466/44)))),0)</f>
        <v>56448</v>
      </c>
      <c r="N466" s="9">
        <f>ROUNDDOWN((('ASIG POR TRAMO'!N467*20%)+((45125*($B466/44)))),0)</f>
        <v>59958</v>
      </c>
      <c r="O466" s="9">
        <f>ROUNDDOWN((('ASIG POR TRAMO'!O467*20%)+((45125*($B466/44)))),0)</f>
        <v>63468</v>
      </c>
      <c r="P466" s="9">
        <f>ROUNDDOWN((('ASIG POR TRAMO'!P467*20%)+((45125*($B466/44)))),0)</f>
        <v>66978</v>
      </c>
      <c r="Q466" s="9">
        <f>ROUNDDOWN((('ASIG POR TRAMO'!Q467*20%)+((45125*($B466/44)))),0)</f>
        <v>72955</v>
      </c>
      <c r="R466" s="9">
        <f>ROUNDDOWN((('ASIG POR TRAMO'!R467*20%)+((45125*($B466/44)))),0)</f>
        <v>73999</v>
      </c>
    </row>
    <row r="467" spans="1:18" ht="17.45" customHeight="1" thickBot="1" x14ac:dyDescent="0.3">
      <c r="A467" s="11" t="s">
        <v>13</v>
      </c>
      <c r="B467" s="13">
        <v>12</v>
      </c>
      <c r="C467" s="14">
        <f>'RMN-BRP'!E14</f>
        <v>170920.8</v>
      </c>
      <c r="D467" s="9">
        <f>ROUNDDOWN((('ASIG POR TRAMO'!D468*20%)+((45125*($B467/44)))),0)</f>
        <v>27115</v>
      </c>
      <c r="E467" s="9">
        <f>ROUNDDOWN((('ASIG POR TRAMO'!E468*20%)+((45125*($B467/44)))),0)</f>
        <v>30945</v>
      </c>
      <c r="F467" s="9">
        <f>ROUNDDOWN((('ASIG POR TRAMO'!F468*20%)+((45125*($B467/44)))),0)</f>
        <v>34774</v>
      </c>
      <c r="G467" s="9">
        <f>ROUNDDOWN((('ASIG POR TRAMO'!G468*20%)+((45125*($B467/44)))),0)</f>
        <v>38603</v>
      </c>
      <c r="H467" s="9">
        <f>ROUNDDOWN((('ASIG POR TRAMO'!H468*20%)+((45125*($B467/44)))),0)</f>
        <v>42433</v>
      </c>
      <c r="I467" s="9">
        <f>ROUNDDOWN((('ASIG POR TRAMO'!I468*20%)+((45125*($B467/44)))),0)</f>
        <v>46262</v>
      </c>
      <c r="J467" s="9">
        <f>ROUNDDOWN((('ASIG POR TRAMO'!J468*20%)+((45125*($B467/44)))),0)</f>
        <v>50091</v>
      </c>
      <c r="K467" s="9">
        <f>ROUNDDOWN((('ASIG POR TRAMO'!K468*20%)+((45125*($B467/44)))),0)</f>
        <v>53921</v>
      </c>
      <c r="L467" s="9">
        <f>ROUNDDOWN((('ASIG POR TRAMO'!L468*20%)+((45125*($B467/44)))),0)</f>
        <v>57750</v>
      </c>
      <c r="M467" s="9">
        <f>ROUNDDOWN((('ASIG POR TRAMO'!M468*20%)+((45125*($B467/44)))),0)</f>
        <v>61580</v>
      </c>
      <c r="N467" s="9">
        <f>ROUNDDOWN((('ASIG POR TRAMO'!N468*20%)+((45125*($B467/44)))),0)</f>
        <v>65409</v>
      </c>
      <c r="O467" s="9">
        <f>ROUNDDOWN((('ASIG POR TRAMO'!O468*20%)+((45125*($B467/44)))),0)</f>
        <v>69238</v>
      </c>
      <c r="P467" s="9">
        <f>ROUNDDOWN((('ASIG POR TRAMO'!P468*20%)+((45125*($B467/44)))),0)</f>
        <v>73068</v>
      </c>
      <c r="Q467" s="9">
        <f>ROUNDDOWN((('ASIG POR TRAMO'!Q468*20%)+((45125*($B467/44)))),0)</f>
        <v>79588</v>
      </c>
      <c r="R467" s="9">
        <f>ROUNDDOWN((('ASIG POR TRAMO'!R468*20%)+((45125*($B467/44)))),0)</f>
        <v>80726</v>
      </c>
    </row>
    <row r="468" spans="1:18" ht="17.45" customHeight="1" thickBot="1" x14ac:dyDescent="0.3">
      <c r="A468" s="11" t="s">
        <v>13</v>
      </c>
      <c r="B468" s="13">
        <v>13</v>
      </c>
      <c r="C468" s="14">
        <f>'RMN-BRP'!E15</f>
        <v>185164.19999999998</v>
      </c>
      <c r="D468" s="9">
        <f>ROUNDDOWN((('ASIG POR TRAMO'!D469*20%)+((45125*($B468/44)))),0)</f>
        <v>29375</v>
      </c>
      <c r="E468" s="9">
        <f>ROUNDDOWN((('ASIG POR TRAMO'!E469*20%)+((45125*($B468/44)))),0)</f>
        <v>33523</v>
      </c>
      <c r="F468" s="9">
        <f>ROUNDDOWN((('ASIG POR TRAMO'!F469*20%)+((45125*($B468/44)))),0)</f>
        <v>37672</v>
      </c>
      <c r="G468" s="9">
        <f>ROUNDDOWN((('ASIG POR TRAMO'!G469*20%)+((45125*($B468/44)))),0)</f>
        <v>41820</v>
      </c>
      <c r="H468" s="9">
        <f>ROUNDDOWN((('ASIG POR TRAMO'!H469*20%)+((45125*($B468/44)))),0)</f>
        <v>45969</v>
      </c>
      <c r="I468" s="9">
        <f>ROUNDDOWN((('ASIG POR TRAMO'!I469*20%)+((45125*($B468/44)))),0)</f>
        <v>50117</v>
      </c>
      <c r="J468" s="9">
        <f>ROUNDDOWN((('ASIG POR TRAMO'!J469*20%)+((45125*($B468/44)))),0)</f>
        <v>54266</v>
      </c>
      <c r="K468" s="9">
        <f>ROUNDDOWN((('ASIG POR TRAMO'!K469*20%)+((45125*($B468/44)))),0)</f>
        <v>58414</v>
      </c>
      <c r="L468" s="9">
        <f>ROUNDDOWN((('ASIG POR TRAMO'!L469*20%)+((45125*($B468/44)))),0)</f>
        <v>62563</v>
      </c>
      <c r="M468" s="9">
        <f>ROUNDDOWN((('ASIG POR TRAMO'!M469*20%)+((45125*($B468/44)))),0)</f>
        <v>66711</v>
      </c>
      <c r="N468" s="9">
        <f>ROUNDDOWN((('ASIG POR TRAMO'!N469*20%)+((45125*($B468/44)))),0)</f>
        <v>70859</v>
      </c>
      <c r="O468" s="9">
        <f>ROUNDDOWN((('ASIG POR TRAMO'!O469*20%)+((45125*($B468/44)))),0)</f>
        <v>75008</v>
      </c>
      <c r="P468" s="9">
        <f>ROUNDDOWN((('ASIG POR TRAMO'!P469*20%)+((45125*($B468/44)))),0)</f>
        <v>79156</v>
      </c>
      <c r="Q468" s="9">
        <f>ROUNDDOWN((('ASIG POR TRAMO'!Q469*20%)+((45125*($B468/44)))),0)</f>
        <v>86220</v>
      </c>
      <c r="R468" s="9">
        <f>ROUNDDOWN((('ASIG POR TRAMO'!R469*20%)+((45125*($B468/44)))),0)</f>
        <v>87453</v>
      </c>
    </row>
    <row r="469" spans="1:18" ht="17.45" customHeight="1" thickBot="1" x14ac:dyDescent="0.3">
      <c r="A469" s="11" t="s">
        <v>13</v>
      </c>
      <c r="B469" s="13">
        <v>14</v>
      </c>
      <c r="C469" s="14">
        <f>'RMN-BRP'!E16</f>
        <v>199407.6</v>
      </c>
      <c r="D469" s="9">
        <f>ROUNDDOWN((('ASIG POR TRAMO'!D470*20%)+((45125*($B469/44)))),0)</f>
        <v>31634</v>
      </c>
      <c r="E469" s="9">
        <f>ROUNDDOWN((('ASIG POR TRAMO'!E470*20%)+((45125*($B469/44)))),0)</f>
        <v>36102</v>
      </c>
      <c r="F469" s="9">
        <f>ROUNDDOWN((('ASIG POR TRAMO'!F470*20%)+((45125*($B469/44)))),0)</f>
        <v>40570</v>
      </c>
      <c r="G469" s="9">
        <f>ROUNDDOWN((('ASIG POR TRAMO'!G470*20%)+((45125*($B469/44)))),0)</f>
        <v>45037</v>
      </c>
      <c r="H469" s="9">
        <f>ROUNDDOWN((('ASIG POR TRAMO'!H470*20%)+((45125*($B469/44)))),0)</f>
        <v>49505</v>
      </c>
      <c r="I469" s="9">
        <f>ROUNDDOWN((('ASIG POR TRAMO'!I470*20%)+((45125*($B469/44)))),0)</f>
        <v>53972</v>
      </c>
      <c r="J469" s="9">
        <f>ROUNDDOWN((('ASIG POR TRAMO'!J470*20%)+((45125*($B469/44)))),0)</f>
        <v>58440</v>
      </c>
      <c r="K469" s="9">
        <f>ROUNDDOWN((('ASIG POR TRAMO'!K470*20%)+((45125*($B469/44)))),0)</f>
        <v>62907</v>
      </c>
      <c r="L469" s="9">
        <f>ROUNDDOWN((('ASIG POR TRAMO'!L470*20%)+((45125*($B469/44)))),0)</f>
        <v>67375</v>
      </c>
      <c r="M469" s="9">
        <f>ROUNDDOWN((('ASIG POR TRAMO'!M470*20%)+((45125*($B469/44)))),0)</f>
        <v>71843</v>
      </c>
      <c r="N469" s="9">
        <f>ROUNDDOWN((('ASIG POR TRAMO'!N470*20%)+((45125*($B469/44)))),0)</f>
        <v>76310</v>
      </c>
      <c r="O469" s="9">
        <f>ROUNDDOWN((('ASIG POR TRAMO'!O470*20%)+((45125*($B469/44)))),0)</f>
        <v>80778</v>
      </c>
      <c r="P469" s="9">
        <f>ROUNDDOWN((('ASIG POR TRAMO'!P470*20%)+((45125*($B469/44)))),0)</f>
        <v>85245</v>
      </c>
      <c r="Q469" s="9">
        <f>ROUNDDOWN((('ASIG POR TRAMO'!Q470*20%)+((45125*($B469/44)))),0)</f>
        <v>92852</v>
      </c>
      <c r="R469" s="9">
        <f>ROUNDDOWN((('ASIG POR TRAMO'!R470*20%)+((45125*($B469/44)))),0)</f>
        <v>94180</v>
      </c>
    </row>
    <row r="470" spans="1:18" ht="17.45" customHeight="1" thickBot="1" x14ac:dyDescent="0.3">
      <c r="A470" s="11" t="s">
        <v>13</v>
      </c>
      <c r="B470" s="13">
        <v>15</v>
      </c>
      <c r="C470" s="14">
        <f>'RMN-BRP'!E17</f>
        <v>213651</v>
      </c>
      <c r="D470" s="9">
        <f>ROUNDDOWN((('ASIG POR TRAMO'!D471*20%)+((45125*($B470/44)))),0)</f>
        <v>33894</v>
      </c>
      <c r="E470" s="9">
        <f>ROUNDDOWN((('ASIG POR TRAMO'!E471*20%)+((45125*($B470/44)))),0)</f>
        <v>38681</v>
      </c>
      <c r="F470" s="9">
        <f>ROUNDDOWN((('ASIG POR TRAMO'!F471*20%)+((45125*($B470/44)))),0)</f>
        <v>43468</v>
      </c>
      <c r="G470" s="9">
        <f>ROUNDDOWN((('ASIG POR TRAMO'!G471*20%)+((45125*($B470/44)))),0)</f>
        <v>48254</v>
      </c>
      <c r="H470" s="9">
        <f>ROUNDDOWN((('ASIG POR TRAMO'!H471*20%)+((45125*($B470/44)))),0)</f>
        <v>53041</v>
      </c>
      <c r="I470" s="9">
        <f>ROUNDDOWN((('ASIG POR TRAMO'!I471*20%)+((45125*($B470/44)))),0)</f>
        <v>57828</v>
      </c>
      <c r="J470" s="9">
        <f>ROUNDDOWN((('ASIG POR TRAMO'!J471*20%)+((45125*($B470/44)))),0)</f>
        <v>62614</v>
      </c>
      <c r="K470" s="9">
        <f>ROUNDDOWN((('ASIG POR TRAMO'!K471*20%)+((45125*($B470/44)))),0)</f>
        <v>67401</v>
      </c>
      <c r="L470" s="9">
        <f>ROUNDDOWN((('ASIG POR TRAMO'!L471*20%)+((45125*($B470/44)))),0)</f>
        <v>72188</v>
      </c>
      <c r="M470" s="9">
        <f>ROUNDDOWN((('ASIG POR TRAMO'!M471*20%)+((45125*($B470/44)))),0)</f>
        <v>76974</v>
      </c>
      <c r="N470" s="9">
        <f>ROUNDDOWN((('ASIG POR TRAMO'!N471*20%)+((45125*($B470/44)))),0)</f>
        <v>81761</v>
      </c>
      <c r="O470" s="9">
        <f>ROUNDDOWN((('ASIG POR TRAMO'!O471*20%)+((45125*($B470/44)))),0)</f>
        <v>86548</v>
      </c>
      <c r="P470" s="9">
        <f>ROUNDDOWN((('ASIG POR TRAMO'!P471*20%)+((45125*($B470/44)))),0)</f>
        <v>91334</v>
      </c>
      <c r="Q470" s="9">
        <f>ROUNDDOWN((('ASIG POR TRAMO'!Q471*20%)+((45125*($B470/44)))),0)</f>
        <v>99485</v>
      </c>
      <c r="R470" s="9">
        <f>ROUNDDOWN((('ASIG POR TRAMO'!R471*20%)+((45125*($B470/44)))),0)</f>
        <v>100908</v>
      </c>
    </row>
    <row r="471" spans="1:18" ht="17.45" customHeight="1" thickBot="1" x14ac:dyDescent="0.3">
      <c r="A471" s="11" t="s">
        <v>13</v>
      </c>
      <c r="B471" s="13">
        <v>16</v>
      </c>
      <c r="C471" s="14">
        <f>'RMN-BRP'!E18</f>
        <v>227894.39999999999</v>
      </c>
      <c r="D471" s="9">
        <f>ROUNDDOWN((('ASIG POR TRAMO'!D472*20%)+((45125*($B471/44)))),0)</f>
        <v>36154</v>
      </c>
      <c r="E471" s="9">
        <f>ROUNDDOWN((('ASIG POR TRAMO'!E472*20%)+((45125*($B471/44)))),0)</f>
        <v>41260</v>
      </c>
      <c r="F471" s="9">
        <f>ROUNDDOWN((('ASIG POR TRAMO'!F472*20%)+((45125*($B471/44)))),0)</f>
        <v>46365</v>
      </c>
      <c r="G471" s="9">
        <f>ROUNDDOWN((('ASIG POR TRAMO'!G472*20%)+((45125*($B471/44)))),0)</f>
        <v>51471</v>
      </c>
      <c r="H471" s="9">
        <f>ROUNDDOWN((('ASIG POR TRAMO'!H472*20%)+((45125*($B471/44)))),0)</f>
        <v>56577</v>
      </c>
      <c r="I471" s="9">
        <f>ROUNDDOWN((('ASIG POR TRAMO'!I472*20%)+((45125*($B471/44)))),0)</f>
        <v>61683</v>
      </c>
      <c r="J471" s="9">
        <f>ROUNDDOWN((('ASIG POR TRAMO'!J472*20%)+((45125*($B471/44)))),0)</f>
        <v>66789</v>
      </c>
      <c r="K471" s="9">
        <f>ROUNDDOWN((('ASIG POR TRAMO'!K472*20%)+((45125*($B471/44)))),0)</f>
        <v>71895</v>
      </c>
      <c r="L471" s="9">
        <f>ROUNDDOWN((('ASIG POR TRAMO'!L472*20%)+((45125*($B471/44)))),0)</f>
        <v>77000</v>
      </c>
      <c r="M471" s="9">
        <f>ROUNDDOWN((('ASIG POR TRAMO'!M472*20%)+((45125*($B471/44)))),0)</f>
        <v>82106</v>
      </c>
      <c r="N471" s="9">
        <f>ROUNDDOWN((('ASIG POR TRAMO'!N472*20%)+((45125*($B471/44)))),0)</f>
        <v>87212</v>
      </c>
      <c r="O471" s="9">
        <f>ROUNDDOWN((('ASIG POR TRAMO'!O472*20%)+((45125*($B471/44)))),0)</f>
        <v>92318</v>
      </c>
      <c r="P471" s="9">
        <f>ROUNDDOWN((('ASIG POR TRAMO'!P472*20%)+((45125*($B471/44)))),0)</f>
        <v>97423</v>
      </c>
      <c r="Q471" s="9">
        <f>ROUNDDOWN((('ASIG POR TRAMO'!Q472*20%)+((45125*($B471/44)))),0)</f>
        <v>106117</v>
      </c>
      <c r="R471" s="9">
        <f>ROUNDDOWN((('ASIG POR TRAMO'!R472*20%)+((45125*($B471/44)))),0)</f>
        <v>107635</v>
      </c>
    </row>
    <row r="472" spans="1:18" ht="17.45" customHeight="1" thickBot="1" x14ac:dyDescent="0.3">
      <c r="A472" s="11" t="s">
        <v>13</v>
      </c>
      <c r="B472" s="13">
        <v>17</v>
      </c>
      <c r="C472" s="14">
        <f>'RMN-BRP'!E19</f>
        <v>242137.8</v>
      </c>
      <c r="D472" s="9">
        <f>ROUNDDOWN((('ASIG POR TRAMO'!D473*20%)+((45125*($B472/44)))),0)</f>
        <v>38414</v>
      </c>
      <c r="E472" s="9">
        <f>ROUNDDOWN((('ASIG POR TRAMO'!E473*20%)+((45125*($B472/44)))),0)</f>
        <v>43838</v>
      </c>
      <c r="F472" s="9">
        <f>ROUNDDOWN((('ASIG POR TRAMO'!F473*20%)+((45125*($B472/44)))),0)</f>
        <v>49263</v>
      </c>
      <c r="G472" s="9">
        <f>ROUNDDOWN((('ASIG POR TRAMO'!G473*20%)+((45125*($B472/44)))),0)</f>
        <v>54688</v>
      </c>
      <c r="H472" s="9">
        <f>ROUNDDOWN((('ASIG POR TRAMO'!H473*20%)+((45125*($B472/44)))),0)</f>
        <v>60113</v>
      </c>
      <c r="I472" s="9">
        <f>ROUNDDOWN((('ASIG POR TRAMO'!I473*20%)+((45125*($B472/44)))),0)</f>
        <v>65538</v>
      </c>
      <c r="J472" s="9">
        <f>ROUNDDOWN((('ASIG POR TRAMO'!J473*20%)+((45125*($B472/44)))),0)</f>
        <v>70963</v>
      </c>
      <c r="K472" s="9">
        <f>ROUNDDOWN((('ASIG POR TRAMO'!K473*20%)+((45125*($B472/44)))),0)</f>
        <v>76388</v>
      </c>
      <c r="L472" s="9">
        <f>ROUNDDOWN((('ASIG POR TRAMO'!L473*20%)+((45125*($B472/44)))),0)</f>
        <v>81813</v>
      </c>
      <c r="M472" s="9">
        <f>ROUNDDOWN((('ASIG POR TRAMO'!M473*20%)+((45125*($B472/44)))),0)</f>
        <v>87238</v>
      </c>
      <c r="N472" s="9">
        <f>ROUNDDOWN((('ASIG POR TRAMO'!N473*20%)+((45125*($B472/44)))),0)</f>
        <v>92663</v>
      </c>
      <c r="O472" s="9">
        <f>ROUNDDOWN((('ASIG POR TRAMO'!O473*20%)+((45125*($B472/44)))),0)</f>
        <v>98088</v>
      </c>
      <c r="P472" s="9">
        <f>ROUNDDOWN((('ASIG POR TRAMO'!P473*20%)+((45125*($B472/44)))),0)</f>
        <v>103512</v>
      </c>
      <c r="Q472" s="9">
        <f>ROUNDDOWN((('ASIG POR TRAMO'!Q473*20%)+((45125*($B472/44)))),0)</f>
        <v>112750</v>
      </c>
      <c r="R472" s="9">
        <f>ROUNDDOWN((('ASIG POR TRAMO'!R473*20%)+((45125*($B472/44)))),0)</f>
        <v>114362</v>
      </c>
    </row>
    <row r="473" spans="1:18" ht="17.45" customHeight="1" thickBot="1" x14ac:dyDescent="0.3">
      <c r="A473" s="11" t="s">
        <v>13</v>
      </c>
      <c r="B473" s="13">
        <v>18</v>
      </c>
      <c r="C473" s="14">
        <f>'RMN-BRP'!E20</f>
        <v>256381.19999999998</v>
      </c>
      <c r="D473" s="9">
        <f>ROUNDDOWN((('ASIG POR TRAMO'!D474*20%)+((45125*($B473/44)))),0)</f>
        <v>40673</v>
      </c>
      <c r="E473" s="9">
        <f>ROUNDDOWN((('ASIG POR TRAMO'!E474*20%)+((45125*($B473/44)))),0)</f>
        <v>46417</v>
      </c>
      <c r="F473" s="9">
        <f>ROUNDDOWN((('ASIG POR TRAMO'!F474*20%)+((45125*($B473/44)))),0)</f>
        <v>52161</v>
      </c>
      <c r="G473" s="9">
        <f>ROUNDDOWN((('ASIG POR TRAMO'!G474*20%)+((45125*($B473/44)))),0)</f>
        <v>57905</v>
      </c>
      <c r="H473" s="9">
        <f>ROUNDDOWN((('ASIG POR TRAMO'!H474*20%)+((45125*($B473/44)))),0)</f>
        <v>63649</v>
      </c>
      <c r="I473" s="9">
        <f>ROUNDDOWN((('ASIG POR TRAMO'!I474*20%)+((45125*($B473/44)))),0)</f>
        <v>69393</v>
      </c>
      <c r="J473" s="9">
        <f>ROUNDDOWN((('ASIG POR TRAMO'!J474*20%)+((45125*($B473/44)))),0)</f>
        <v>75137</v>
      </c>
      <c r="K473" s="9">
        <f>ROUNDDOWN((('ASIG POR TRAMO'!K474*20%)+((45125*($B473/44)))),0)</f>
        <v>80881</v>
      </c>
      <c r="L473" s="9">
        <f>ROUNDDOWN((('ASIG POR TRAMO'!L474*20%)+((45125*($B473/44)))),0)</f>
        <v>86625</v>
      </c>
      <c r="M473" s="9">
        <f>ROUNDDOWN((('ASIG POR TRAMO'!M474*20%)+((45125*($B473/44)))),0)</f>
        <v>92370</v>
      </c>
      <c r="N473" s="9">
        <f>ROUNDDOWN((('ASIG POR TRAMO'!N474*20%)+((45125*($B473/44)))),0)</f>
        <v>98113</v>
      </c>
      <c r="O473" s="9">
        <f>ROUNDDOWN((('ASIG POR TRAMO'!O474*20%)+((45125*($B473/44)))),0)</f>
        <v>103858</v>
      </c>
      <c r="P473" s="9">
        <f>ROUNDDOWN((('ASIG POR TRAMO'!P474*20%)+((45125*($B473/44)))),0)</f>
        <v>109602</v>
      </c>
      <c r="Q473" s="9">
        <f>ROUNDDOWN((('ASIG POR TRAMO'!Q474*20%)+((45125*($B473/44)))),0)</f>
        <v>119382</v>
      </c>
      <c r="R473" s="9">
        <f>ROUNDDOWN((('ASIG POR TRAMO'!R474*20%)+((45125*($B473/44)))),0)</f>
        <v>121090</v>
      </c>
    </row>
    <row r="474" spans="1:18" ht="17.45" customHeight="1" thickBot="1" x14ac:dyDescent="0.3">
      <c r="A474" s="11" t="s">
        <v>13</v>
      </c>
      <c r="B474" s="13">
        <v>19</v>
      </c>
      <c r="C474" s="14">
        <f>'RMN-BRP'!E21</f>
        <v>270624.59999999998</v>
      </c>
      <c r="D474" s="9">
        <f>ROUNDDOWN((('ASIG POR TRAMO'!D475*20%)+((45125*($B474/44)))),0)</f>
        <v>42933</v>
      </c>
      <c r="E474" s="9">
        <f>ROUNDDOWN((('ASIG POR TRAMO'!E475*20%)+((45125*($B474/44)))),0)</f>
        <v>48996</v>
      </c>
      <c r="F474" s="9">
        <f>ROUNDDOWN((('ASIG POR TRAMO'!F475*20%)+((45125*($B474/44)))),0)</f>
        <v>55059</v>
      </c>
      <c r="G474" s="9">
        <f>ROUNDDOWN((('ASIG POR TRAMO'!G475*20%)+((45125*($B474/44)))),0)</f>
        <v>61122</v>
      </c>
      <c r="H474" s="9">
        <f>ROUNDDOWN((('ASIG POR TRAMO'!H475*20%)+((45125*($B474/44)))),0)</f>
        <v>67185</v>
      </c>
      <c r="I474" s="9">
        <f>ROUNDDOWN((('ASIG POR TRAMO'!I475*20%)+((45125*($B474/44)))),0)</f>
        <v>73248</v>
      </c>
      <c r="J474" s="9">
        <f>ROUNDDOWN((('ASIG POR TRAMO'!J475*20%)+((45125*($B474/44)))),0)</f>
        <v>79311</v>
      </c>
      <c r="K474" s="9">
        <f>ROUNDDOWN((('ASIG POR TRAMO'!K475*20%)+((45125*($B474/44)))),0)</f>
        <v>85375</v>
      </c>
      <c r="L474" s="9">
        <f>ROUNDDOWN((('ASIG POR TRAMO'!L475*20%)+((45125*($B474/44)))),0)</f>
        <v>91438</v>
      </c>
      <c r="M474" s="9">
        <f>ROUNDDOWN((('ASIG POR TRAMO'!M475*20%)+((45125*($B474/44)))),0)</f>
        <v>97501</v>
      </c>
      <c r="N474" s="9">
        <f>ROUNDDOWN((('ASIG POR TRAMO'!N475*20%)+((45125*($B474/44)))),0)</f>
        <v>103564</v>
      </c>
      <c r="O474" s="9">
        <f>ROUNDDOWN((('ASIG POR TRAMO'!O475*20%)+((45125*($B474/44)))),0)</f>
        <v>109627</v>
      </c>
      <c r="P474" s="9">
        <f>ROUNDDOWN((('ASIG POR TRAMO'!P475*20%)+((45125*($B474/44)))),0)</f>
        <v>115690</v>
      </c>
      <c r="Q474" s="9">
        <f>ROUNDDOWN((('ASIG POR TRAMO'!Q475*20%)+((45125*($B474/44)))),0)</f>
        <v>126014</v>
      </c>
      <c r="R474" s="9">
        <f>ROUNDDOWN((('ASIG POR TRAMO'!R475*20%)+((45125*($B474/44)))),0)</f>
        <v>127817</v>
      </c>
    </row>
    <row r="475" spans="1:18" ht="17.45" customHeight="1" thickBot="1" x14ac:dyDescent="0.3">
      <c r="A475" s="11" t="s">
        <v>13</v>
      </c>
      <c r="B475" s="13">
        <v>20</v>
      </c>
      <c r="C475" s="14">
        <f>'RMN-BRP'!E22</f>
        <v>284868</v>
      </c>
      <c r="D475" s="9">
        <f>ROUNDDOWN((('ASIG POR TRAMO'!D476*20%)+((45125*($B475/44)))),0)</f>
        <v>45192</v>
      </c>
      <c r="E475" s="9">
        <f>ROUNDDOWN((('ASIG POR TRAMO'!E476*20%)+((45125*($B475/44)))),0)</f>
        <v>51575</v>
      </c>
      <c r="F475" s="9">
        <f>ROUNDDOWN((('ASIG POR TRAMO'!F476*20%)+((45125*($B475/44)))),0)</f>
        <v>57957</v>
      </c>
      <c r="G475" s="9">
        <f>ROUNDDOWN((('ASIG POR TRAMO'!G476*20%)+((45125*($B475/44)))),0)</f>
        <v>64339</v>
      </c>
      <c r="H475" s="9">
        <f>ROUNDDOWN((('ASIG POR TRAMO'!H476*20%)+((45125*($B475/44)))),0)</f>
        <v>70721</v>
      </c>
      <c r="I475" s="9">
        <f>ROUNDDOWN((('ASIG POR TRAMO'!I476*20%)+((45125*($B475/44)))),0)</f>
        <v>77104</v>
      </c>
      <c r="J475" s="9">
        <f>ROUNDDOWN((('ASIG POR TRAMO'!J476*20%)+((45125*($B475/44)))),0)</f>
        <v>83486</v>
      </c>
      <c r="K475" s="9">
        <f>ROUNDDOWN((('ASIG POR TRAMO'!K476*20%)+((45125*($B475/44)))),0)</f>
        <v>89868</v>
      </c>
      <c r="L475" s="9">
        <f>ROUNDDOWN((('ASIG POR TRAMO'!L476*20%)+((45125*($B475/44)))),0)</f>
        <v>96250</v>
      </c>
      <c r="M475" s="9">
        <f>ROUNDDOWN((('ASIG POR TRAMO'!M476*20%)+((45125*($B475/44)))),0)</f>
        <v>102633</v>
      </c>
      <c r="N475" s="9">
        <f>ROUNDDOWN((('ASIG POR TRAMO'!N476*20%)+((45125*($B475/44)))),0)</f>
        <v>109015</v>
      </c>
      <c r="O475" s="9">
        <f>ROUNDDOWN((('ASIG POR TRAMO'!O476*20%)+((45125*($B475/44)))),0)</f>
        <v>115397</v>
      </c>
      <c r="P475" s="9">
        <f>ROUNDDOWN((('ASIG POR TRAMO'!P476*20%)+((45125*($B475/44)))),0)</f>
        <v>121779</v>
      </c>
      <c r="Q475" s="9">
        <f>ROUNDDOWN((('ASIG POR TRAMO'!Q476*20%)+((45125*($B475/44)))),0)</f>
        <v>132647</v>
      </c>
      <c r="R475" s="9">
        <f>ROUNDDOWN((('ASIG POR TRAMO'!R476*20%)+((45125*($B475/44)))),0)</f>
        <v>134544</v>
      </c>
    </row>
    <row r="476" spans="1:18" ht="17.45" customHeight="1" thickBot="1" x14ac:dyDescent="0.3">
      <c r="A476" s="11" t="s">
        <v>13</v>
      </c>
      <c r="B476" s="13">
        <v>21</v>
      </c>
      <c r="C476" s="14">
        <f>'RMN-BRP'!E23</f>
        <v>299111.39999999997</v>
      </c>
      <c r="D476" s="9">
        <f>ROUNDDOWN((('ASIG POR TRAMO'!D477*20%)+((45125*($B476/44)))),0)</f>
        <v>47452</v>
      </c>
      <c r="E476" s="9">
        <f>ROUNDDOWN((('ASIG POR TRAMO'!E477*20%)+((45125*($B476/44)))),0)</f>
        <v>54154</v>
      </c>
      <c r="F476" s="9">
        <f>ROUNDDOWN((('ASIG POR TRAMO'!F477*20%)+((45125*($B476/44)))),0)</f>
        <v>60855</v>
      </c>
      <c r="G476" s="9">
        <f>ROUNDDOWN((('ASIG POR TRAMO'!G477*20%)+((45125*($B476/44)))),0)</f>
        <v>67556</v>
      </c>
      <c r="H476" s="9">
        <f>ROUNDDOWN((('ASIG POR TRAMO'!H477*20%)+((45125*($B476/44)))),0)</f>
        <v>74258</v>
      </c>
      <c r="I476" s="9">
        <f>ROUNDDOWN((('ASIG POR TRAMO'!I477*20%)+((45125*($B476/44)))),0)</f>
        <v>80959</v>
      </c>
      <c r="J476" s="9">
        <f>ROUNDDOWN((('ASIG POR TRAMO'!J477*20%)+((45125*($B476/44)))),0)</f>
        <v>87660</v>
      </c>
      <c r="K476" s="9">
        <f>ROUNDDOWN((('ASIG POR TRAMO'!K477*20%)+((45125*($B476/44)))),0)</f>
        <v>94362</v>
      </c>
      <c r="L476" s="9">
        <f>ROUNDDOWN((('ASIG POR TRAMO'!L477*20%)+((45125*($B476/44)))),0)</f>
        <v>101063</v>
      </c>
      <c r="M476" s="9">
        <f>ROUNDDOWN((('ASIG POR TRAMO'!M477*20%)+((45125*($B476/44)))),0)</f>
        <v>107764</v>
      </c>
      <c r="N476" s="9">
        <f>ROUNDDOWN((('ASIG POR TRAMO'!N477*20%)+((45125*($B476/44)))),0)</f>
        <v>114466</v>
      </c>
      <c r="O476" s="9">
        <f>ROUNDDOWN((('ASIG POR TRAMO'!O477*20%)+((45125*($B476/44)))),0)</f>
        <v>121167</v>
      </c>
      <c r="P476" s="9">
        <f>ROUNDDOWN((('ASIG POR TRAMO'!P477*20%)+((45125*($B476/44)))),0)</f>
        <v>127868</v>
      </c>
      <c r="Q476" s="9">
        <f>ROUNDDOWN((('ASIG POR TRAMO'!Q477*20%)+((45125*($B476/44)))),0)</f>
        <v>139279</v>
      </c>
      <c r="R476" s="9">
        <f>ROUNDDOWN((('ASIG POR TRAMO'!R477*20%)+((45125*($B476/44)))),0)</f>
        <v>141271</v>
      </c>
    </row>
    <row r="477" spans="1:18" ht="17.45" customHeight="1" thickBot="1" x14ac:dyDescent="0.3">
      <c r="A477" s="11" t="s">
        <v>13</v>
      </c>
      <c r="B477" s="13">
        <v>22</v>
      </c>
      <c r="C477" s="14">
        <f>'RMN-BRP'!E24</f>
        <v>313354.8</v>
      </c>
      <c r="D477" s="9">
        <f>ROUNDDOWN((('ASIG POR TRAMO'!D478*20%)+((45125*($B477/44)))),0)</f>
        <v>49712</v>
      </c>
      <c r="E477" s="9">
        <f>ROUNDDOWN((('ASIG POR TRAMO'!E478*20%)+((45125*($B477/44)))),0)</f>
        <v>56732</v>
      </c>
      <c r="F477" s="9">
        <f>ROUNDDOWN((('ASIG POR TRAMO'!F478*20%)+((45125*($B477/44)))),0)</f>
        <v>63753</v>
      </c>
      <c r="G477" s="9">
        <f>ROUNDDOWN((('ASIG POR TRAMO'!G478*20%)+((45125*($B477/44)))),0)</f>
        <v>70773</v>
      </c>
      <c r="H477" s="9">
        <f>ROUNDDOWN((('ASIG POR TRAMO'!H478*20%)+((45125*($B477/44)))),0)</f>
        <v>77794</v>
      </c>
      <c r="I477" s="9">
        <f>ROUNDDOWN((('ASIG POR TRAMO'!I478*20%)+((45125*($B477/44)))),0)</f>
        <v>84814</v>
      </c>
      <c r="J477" s="9">
        <f>ROUNDDOWN((('ASIG POR TRAMO'!J478*20%)+((45125*($B477/44)))),0)</f>
        <v>91835</v>
      </c>
      <c r="K477" s="9">
        <f>ROUNDDOWN((('ASIG POR TRAMO'!K478*20%)+((45125*($B477/44)))),0)</f>
        <v>98855</v>
      </c>
      <c r="L477" s="9">
        <f>ROUNDDOWN((('ASIG POR TRAMO'!L478*20%)+((45125*($B477/44)))),0)</f>
        <v>105876</v>
      </c>
      <c r="M477" s="9">
        <f>ROUNDDOWN((('ASIG POR TRAMO'!M478*20%)+((45125*($B477/44)))),0)</f>
        <v>112896</v>
      </c>
      <c r="N477" s="9">
        <f>ROUNDDOWN((('ASIG POR TRAMO'!N478*20%)+((45125*($B477/44)))),0)</f>
        <v>119917</v>
      </c>
      <c r="O477" s="9">
        <f>ROUNDDOWN((('ASIG POR TRAMO'!O478*20%)+((45125*($B477/44)))),0)</f>
        <v>126937</v>
      </c>
      <c r="P477" s="9">
        <f>ROUNDDOWN((('ASIG POR TRAMO'!P478*20%)+((45125*($B477/44)))),0)</f>
        <v>133957</v>
      </c>
      <c r="Q477" s="9">
        <f>ROUNDDOWN((('ASIG POR TRAMO'!Q478*20%)+((45125*($B477/44)))),0)</f>
        <v>145911</v>
      </c>
      <c r="R477" s="9">
        <f>ROUNDDOWN((('ASIG POR TRAMO'!R478*20%)+((45125*($B477/44)))),0)</f>
        <v>147998</v>
      </c>
    </row>
    <row r="478" spans="1:18" ht="17.45" customHeight="1" thickBot="1" x14ac:dyDescent="0.3">
      <c r="A478" s="11" t="s">
        <v>13</v>
      </c>
      <c r="B478" s="13">
        <v>23</v>
      </c>
      <c r="C478" s="14">
        <f>'RMN-BRP'!E25</f>
        <v>327598.2</v>
      </c>
      <c r="D478" s="9">
        <f>ROUNDDOWN((('ASIG POR TRAMO'!D479*20%)+((45125*($B478/44)))),0)</f>
        <v>51971</v>
      </c>
      <c r="E478" s="9">
        <f>ROUNDDOWN((('ASIG POR TRAMO'!E479*20%)+((45125*($B478/44)))),0)</f>
        <v>59311</v>
      </c>
      <c r="F478" s="9">
        <f>ROUNDDOWN((('ASIG POR TRAMO'!F479*20%)+((45125*($B478/44)))),0)</f>
        <v>66651</v>
      </c>
      <c r="G478" s="9">
        <f>ROUNDDOWN((('ASIG POR TRAMO'!G479*20%)+((45125*($B478/44)))),0)</f>
        <v>73990</v>
      </c>
      <c r="H478" s="9">
        <f>ROUNDDOWN((('ASIG POR TRAMO'!H479*20%)+((45125*($B478/44)))),0)</f>
        <v>81330</v>
      </c>
      <c r="I478" s="9">
        <f>ROUNDDOWN((('ASIG POR TRAMO'!I479*20%)+((45125*($B478/44)))),0)</f>
        <v>88669</v>
      </c>
      <c r="J478" s="9">
        <f>ROUNDDOWN((('ASIG POR TRAMO'!J479*20%)+((45125*($B478/44)))),0)</f>
        <v>96009</v>
      </c>
      <c r="K478" s="9">
        <f>ROUNDDOWN((('ASIG POR TRAMO'!K479*20%)+((45125*($B478/44)))),0)</f>
        <v>103349</v>
      </c>
      <c r="L478" s="9">
        <f>ROUNDDOWN((('ASIG POR TRAMO'!L479*20%)+((45125*($B478/44)))),0)</f>
        <v>110688</v>
      </c>
      <c r="M478" s="9">
        <f>ROUNDDOWN((('ASIG POR TRAMO'!M479*20%)+((45125*($B478/44)))),0)</f>
        <v>118028</v>
      </c>
      <c r="N478" s="9">
        <f>ROUNDDOWN((('ASIG POR TRAMO'!N479*20%)+((45125*($B478/44)))),0)</f>
        <v>125367</v>
      </c>
      <c r="O478" s="9">
        <f>ROUNDDOWN((('ASIG POR TRAMO'!O479*20%)+((45125*($B478/44)))),0)</f>
        <v>132707</v>
      </c>
      <c r="P478" s="9">
        <f>ROUNDDOWN((('ASIG POR TRAMO'!P479*20%)+((45125*($B478/44)))),0)</f>
        <v>140047</v>
      </c>
      <c r="Q478" s="9">
        <f>ROUNDDOWN((('ASIG POR TRAMO'!Q479*20%)+((45125*($B478/44)))),0)</f>
        <v>152544</v>
      </c>
      <c r="R478" s="9">
        <f>ROUNDDOWN((('ASIG POR TRAMO'!R479*20%)+((45125*($B478/44)))),0)</f>
        <v>154726</v>
      </c>
    </row>
    <row r="479" spans="1:18" ht="17.45" customHeight="1" thickBot="1" x14ac:dyDescent="0.3">
      <c r="A479" s="11" t="s">
        <v>13</v>
      </c>
      <c r="B479" s="13">
        <v>24</v>
      </c>
      <c r="C479" s="14">
        <f>'RMN-BRP'!E26</f>
        <v>341841.6</v>
      </c>
      <c r="D479" s="9">
        <f>ROUNDDOWN((('ASIG POR TRAMO'!D480*20%)+((45125*($B479/44)))),0)</f>
        <v>54231</v>
      </c>
      <c r="E479" s="9">
        <f>ROUNDDOWN((('ASIG POR TRAMO'!E480*20%)+((45125*($B479/44)))),0)</f>
        <v>61890</v>
      </c>
      <c r="F479" s="9">
        <f>ROUNDDOWN((('ASIG POR TRAMO'!F480*20%)+((45125*($B479/44)))),0)</f>
        <v>69549</v>
      </c>
      <c r="G479" s="9">
        <f>ROUNDDOWN((('ASIG POR TRAMO'!G480*20%)+((45125*($B479/44)))),0)</f>
        <v>77207</v>
      </c>
      <c r="H479" s="9">
        <f>ROUNDDOWN((('ASIG POR TRAMO'!H480*20%)+((45125*($B479/44)))),0)</f>
        <v>84866</v>
      </c>
      <c r="I479" s="9">
        <f>ROUNDDOWN((('ASIG POR TRAMO'!I480*20%)+((45125*($B479/44)))),0)</f>
        <v>92525</v>
      </c>
      <c r="J479" s="9">
        <f>ROUNDDOWN((('ASIG POR TRAMO'!J480*20%)+((45125*($B479/44)))),0)</f>
        <v>100183</v>
      </c>
      <c r="K479" s="9">
        <f>ROUNDDOWN((('ASIG POR TRAMO'!K480*20%)+((45125*($B479/44)))),0)</f>
        <v>107842</v>
      </c>
      <c r="L479" s="9">
        <f>ROUNDDOWN((('ASIG POR TRAMO'!L480*20%)+((45125*($B479/44)))),0)</f>
        <v>115501</v>
      </c>
      <c r="M479" s="9">
        <f>ROUNDDOWN((('ASIG POR TRAMO'!M480*20%)+((45125*($B479/44)))),0)</f>
        <v>123160</v>
      </c>
      <c r="N479" s="9">
        <f>ROUNDDOWN((('ASIG POR TRAMO'!N480*20%)+((45125*($B479/44)))),0)</f>
        <v>130818</v>
      </c>
      <c r="O479" s="9">
        <f>ROUNDDOWN((('ASIG POR TRAMO'!O480*20%)+((45125*($B479/44)))),0)</f>
        <v>138477</v>
      </c>
      <c r="P479" s="9">
        <f>ROUNDDOWN((('ASIG POR TRAMO'!P480*20%)+((45125*($B479/44)))),0)</f>
        <v>146136</v>
      </c>
      <c r="Q479" s="9">
        <f>ROUNDDOWN((('ASIG POR TRAMO'!Q480*20%)+((45125*($B479/44)))),0)</f>
        <v>159176</v>
      </c>
      <c r="R479" s="9">
        <f>ROUNDDOWN((('ASIG POR TRAMO'!R480*20%)+((45125*($B479/44)))),0)</f>
        <v>161453</v>
      </c>
    </row>
    <row r="480" spans="1:18" ht="17.45" customHeight="1" thickBot="1" x14ac:dyDescent="0.3">
      <c r="A480" s="11" t="s">
        <v>13</v>
      </c>
      <c r="B480" s="13">
        <v>25</v>
      </c>
      <c r="C480" s="14">
        <f>'RMN-BRP'!E27</f>
        <v>356085</v>
      </c>
      <c r="D480" s="9">
        <f>ROUNDDOWN((('ASIG POR TRAMO'!D481*20%)+((45125*($B480/44)))),0)</f>
        <v>56491</v>
      </c>
      <c r="E480" s="9">
        <f>ROUNDDOWN((('ASIG POR TRAMO'!E481*20%)+((45125*($B480/44)))),0)</f>
        <v>64469</v>
      </c>
      <c r="F480" s="9">
        <f>ROUNDDOWN((('ASIG POR TRAMO'!F481*20%)+((45125*($B480/44)))),0)</f>
        <v>72446</v>
      </c>
      <c r="G480" s="9">
        <f>ROUNDDOWN((('ASIG POR TRAMO'!G481*20%)+((45125*($B480/44)))),0)</f>
        <v>80424</v>
      </c>
      <c r="H480" s="9">
        <f>ROUNDDOWN((('ASIG POR TRAMO'!H481*20%)+((45125*($B480/44)))),0)</f>
        <v>88402</v>
      </c>
      <c r="I480" s="9">
        <f>ROUNDDOWN((('ASIG POR TRAMO'!I481*20%)+((45125*($B480/44)))),0)</f>
        <v>96380</v>
      </c>
      <c r="J480" s="9">
        <f>ROUNDDOWN((('ASIG POR TRAMO'!J481*20%)+((45125*($B480/44)))),0)</f>
        <v>104358</v>
      </c>
      <c r="K480" s="9">
        <f>ROUNDDOWN((('ASIG POR TRAMO'!K481*20%)+((45125*($B480/44)))),0)</f>
        <v>112336</v>
      </c>
      <c r="L480" s="9">
        <f>ROUNDDOWN((('ASIG POR TRAMO'!L481*20%)+((45125*($B480/44)))),0)</f>
        <v>120313</v>
      </c>
      <c r="M480" s="9">
        <f>ROUNDDOWN((('ASIG POR TRAMO'!M481*20%)+((45125*($B480/44)))),0)</f>
        <v>128291</v>
      </c>
      <c r="N480" s="9">
        <f>ROUNDDOWN((('ASIG POR TRAMO'!N481*20%)+((45125*($B480/44)))),0)</f>
        <v>136269</v>
      </c>
      <c r="O480" s="9">
        <f>ROUNDDOWN((('ASIG POR TRAMO'!O481*20%)+((45125*($B480/44)))),0)</f>
        <v>144247</v>
      </c>
      <c r="P480" s="9">
        <f>ROUNDDOWN((('ASIG POR TRAMO'!P481*20%)+((45125*($B480/44)))),0)</f>
        <v>152225</v>
      </c>
      <c r="Q480" s="9">
        <f>ROUNDDOWN((('ASIG POR TRAMO'!Q481*20%)+((45125*($B480/44)))),0)</f>
        <v>165809</v>
      </c>
      <c r="R480" s="9">
        <f>ROUNDDOWN((('ASIG POR TRAMO'!R481*20%)+((45125*($B480/44)))),0)</f>
        <v>168180</v>
      </c>
    </row>
    <row r="481" spans="1:18" ht="17.45" customHeight="1" thickBot="1" x14ac:dyDescent="0.3">
      <c r="A481" s="11" t="s">
        <v>13</v>
      </c>
      <c r="B481" s="13">
        <v>26</v>
      </c>
      <c r="C481" s="14">
        <f>'RMN-BRP'!E28</f>
        <v>370328.39999999997</v>
      </c>
      <c r="D481" s="9">
        <f>ROUNDDOWN((('ASIG POR TRAMO'!D482*20%)+((45125*($B481/44)))),0)</f>
        <v>58750</v>
      </c>
      <c r="E481" s="9">
        <f>ROUNDDOWN((('ASIG POR TRAMO'!E482*20%)+((45125*($B481/44)))),0)</f>
        <v>67047</v>
      </c>
      <c r="F481" s="9">
        <f>ROUNDDOWN((('ASIG POR TRAMO'!F482*20%)+((45125*($B481/44)))),0)</f>
        <v>75344</v>
      </c>
      <c r="G481" s="9">
        <f>ROUNDDOWN((('ASIG POR TRAMO'!G482*20%)+((45125*($B481/44)))),0)</f>
        <v>83641</v>
      </c>
      <c r="H481" s="9">
        <f>ROUNDDOWN((('ASIG POR TRAMO'!H482*20%)+((45125*($B481/44)))),0)</f>
        <v>91938</v>
      </c>
      <c r="I481" s="9">
        <f>ROUNDDOWN((('ASIG POR TRAMO'!I482*20%)+((45125*($B481/44)))),0)</f>
        <v>100235</v>
      </c>
      <c r="J481" s="9">
        <f>ROUNDDOWN((('ASIG POR TRAMO'!J482*20%)+((45125*($B481/44)))),0)</f>
        <v>108532</v>
      </c>
      <c r="K481" s="9">
        <f>ROUNDDOWN((('ASIG POR TRAMO'!K482*20%)+((45125*($B481/44)))),0)</f>
        <v>116829</v>
      </c>
      <c r="L481" s="9">
        <f>ROUNDDOWN((('ASIG POR TRAMO'!L482*20%)+((45125*($B481/44)))),0)</f>
        <v>125126</v>
      </c>
      <c r="M481" s="9">
        <f>ROUNDDOWN((('ASIG POR TRAMO'!M482*20%)+((45125*($B481/44)))),0)</f>
        <v>133423</v>
      </c>
      <c r="N481" s="9">
        <f>ROUNDDOWN((('ASIG POR TRAMO'!N482*20%)+((45125*($B481/44)))),0)</f>
        <v>141720</v>
      </c>
      <c r="O481" s="9">
        <f>ROUNDDOWN((('ASIG POR TRAMO'!O482*20%)+((45125*($B481/44)))),0)</f>
        <v>150017</v>
      </c>
      <c r="P481" s="9">
        <f>ROUNDDOWN((('ASIG POR TRAMO'!P482*20%)+((45125*($B481/44)))),0)</f>
        <v>158313</v>
      </c>
      <c r="Q481" s="9">
        <f>ROUNDDOWN((('ASIG POR TRAMO'!Q482*20%)+((45125*($B481/44)))),0)</f>
        <v>172441</v>
      </c>
      <c r="R481" s="9">
        <f>ROUNDDOWN((('ASIG POR TRAMO'!R482*20%)+((45125*($B481/44)))),0)</f>
        <v>174907</v>
      </c>
    </row>
    <row r="482" spans="1:18" ht="17.45" customHeight="1" thickBot="1" x14ac:dyDescent="0.3">
      <c r="A482" s="11" t="s">
        <v>13</v>
      </c>
      <c r="B482" s="13">
        <v>27</v>
      </c>
      <c r="C482" s="14">
        <f>'RMN-BRP'!E29</f>
        <v>384571.8</v>
      </c>
      <c r="D482" s="9">
        <f>ROUNDDOWN((('ASIG POR TRAMO'!D483*20%)+((45125*($B482/44)))),0)</f>
        <v>61010</v>
      </c>
      <c r="E482" s="9">
        <f>ROUNDDOWN((('ASIG POR TRAMO'!E483*20%)+((45125*($B482/44)))),0)</f>
        <v>69626</v>
      </c>
      <c r="F482" s="9">
        <f>ROUNDDOWN((('ASIG POR TRAMO'!F483*20%)+((45125*($B482/44)))),0)</f>
        <v>78242</v>
      </c>
      <c r="G482" s="9">
        <f>ROUNDDOWN((('ASIG POR TRAMO'!G483*20%)+((45125*($B482/44)))),0)</f>
        <v>86858</v>
      </c>
      <c r="H482" s="9">
        <f>ROUNDDOWN((('ASIG POR TRAMO'!H483*20%)+((45125*($B482/44)))),0)</f>
        <v>95474</v>
      </c>
      <c r="I482" s="9">
        <f>ROUNDDOWN((('ASIG POR TRAMO'!I483*20%)+((45125*($B482/44)))),0)</f>
        <v>104090</v>
      </c>
      <c r="J482" s="9">
        <f>ROUNDDOWN((('ASIG POR TRAMO'!J483*20%)+((45125*($B482/44)))),0)</f>
        <v>112706</v>
      </c>
      <c r="K482" s="9">
        <f>ROUNDDOWN((('ASIG POR TRAMO'!K483*20%)+((45125*($B482/44)))),0)</f>
        <v>121322</v>
      </c>
      <c r="L482" s="9">
        <f>ROUNDDOWN((('ASIG POR TRAMO'!L483*20%)+((45125*($B482/44)))),0)</f>
        <v>129938</v>
      </c>
      <c r="M482" s="9">
        <f>ROUNDDOWN((('ASIG POR TRAMO'!M483*20%)+((45125*($B482/44)))),0)</f>
        <v>138554</v>
      </c>
      <c r="N482" s="9">
        <f>ROUNDDOWN((('ASIG POR TRAMO'!N483*20%)+((45125*($B482/44)))),0)</f>
        <v>147170</v>
      </c>
      <c r="O482" s="9">
        <f>ROUNDDOWN((('ASIG POR TRAMO'!O483*20%)+((45125*($B482/44)))),0)</f>
        <v>155787</v>
      </c>
      <c r="P482" s="9">
        <f>ROUNDDOWN((('ASIG POR TRAMO'!P483*20%)+((45125*($B482/44)))),0)</f>
        <v>164403</v>
      </c>
      <c r="Q482" s="9">
        <f>ROUNDDOWN((('ASIG POR TRAMO'!Q483*20%)+((45125*($B482/44)))),0)</f>
        <v>179073</v>
      </c>
      <c r="R482" s="9">
        <f>ROUNDDOWN((('ASIG POR TRAMO'!R483*20%)+((45125*($B482/44)))),0)</f>
        <v>181634</v>
      </c>
    </row>
    <row r="483" spans="1:18" ht="17.45" customHeight="1" thickBot="1" x14ac:dyDescent="0.3">
      <c r="A483" s="11" t="s">
        <v>13</v>
      </c>
      <c r="B483" s="13">
        <v>28</v>
      </c>
      <c r="C483" s="14">
        <f>'RMN-BRP'!E30</f>
        <v>398815.2</v>
      </c>
      <c r="D483" s="9">
        <f>ROUNDDOWN((('ASIG POR TRAMO'!D484*20%)+((45125*($B483/44)))),0)</f>
        <v>63270</v>
      </c>
      <c r="E483" s="9">
        <f>ROUNDDOWN((('ASIG POR TRAMO'!E484*20%)+((45125*($B483/44)))),0)</f>
        <v>72205</v>
      </c>
      <c r="F483" s="9">
        <f>ROUNDDOWN((('ASIG POR TRAMO'!F484*20%)+((45125*($B483/44)))),0)</f>
        <v>81140</v>
      </c>
      <c r="G483" s="9">
        <f>ROUNDDOWN((('ASIG POR TRAMO'!G484*20%)+((45125*($B483/44)))),0)</f>
        <v>90075</v>
      </c>
      <c r="H483" s="9">
        <f>ROUNDDOWN((('ASIG POR TRAMO'!H484*20%)+((45125*($B483/44)))),0)</f>
        <v>99010</v>
      </c>
      <c r="I483" s="9">
        <f>ROUNDDOWN((('ASIG POR TRAMO'!I484*20%)+((45125*($B483/44)))),0)</f>
        <v>107945</v>
      </c>
      <c r="J483" s="9">
        <f>ROUNDDOWN((('ASIG POR TRAMO'!J484*20%)+((45125*($B483/44)))),0)</f>
        <v>116881</v>
      </c>
      <c r="K483" s="9">
        <f>ROUNDDOWN((('ASIG POR TRAMO'!K484*20%)+((45125*($B483/44)))),0)</f>
        <v>125816</v>
      </c>
      <c r="L483" s="9">
        <f>ROUNDDOWN((('ASIG POR TRAMO'!L484*20%)+((45125*($B483/44)))),0)</f>
        <v>134751</v>
      </c>
      <c r="M483" s="9">
        <f>ROUNDDOWN((('ASIG POR TRAMO'!M484*20%)+((45125*($B483/44)))),0)</f>
        <v>143686</v>
      </c>
      <c r="N483" s="9">
        <f>ROUNDDOWN((('ASIG POR TRAMO'!N484*20%)+((45125*($B483/44)))),0)</f>
        <v>152621</v>
      </c>
      <c r="O483" s="9">
        <f>ROUNDDOWN((('ASIG POR TRAMO'!O484*20%)+((45125*($B483/44)))),0)</f>
        <v>161556</v>
      </c>
      <c r="P483" s="9">
        <f>ROUNDDOWN((('ASIG POR TRAMO'!P484*20%)+((45125*($B483/44)))),0)</f>
        <v>170492</v>
      </c>
      <c r="Q483" s="9">
        <f>ROUNDDOWN((('ASIG POR TRAMO'!Q484*20%)+((45125*($B483/44)))),0)</f>
        <v>185706</v>
      </c>
      <c r="R483" s="9">
        <f>ROUNDDOWN((('ASIG POR TRAMO'!R484*20%)+((45125*($B483/44)))),0)</f>
        <v>188362</v>
      </c>
    </row>
    <row r="484" spans="1:18" ht="17.45" customHeight="1" thickBot="1" x14ac:dyDescent="0.3">
      <c r="A484" s="11" t="s">
        <v>13</v>
      </c>
      <c r="B484" s="13">
        <v>29</v>
      </c>
      <c r="C484" s="14">
        <f>'RMN-BRP'!E31</f>
        <v>413058.6</v>
      </c>
      <c r="D484" s="9">
        <f>ROUNDDOWN((('ASIG POR TRAMO'!D485*20%)+((45125*($B484/44)))),0)</f>
        <v>65529</v>
      </c>
      <c r="E484" s="9">
        <f>ROUNDDOWN((('ASIG POR TRAMO'!E485*20%)+((45125*($B484/44)))),0)</f>
        <v>74784</v>
      </c>
      <c r="F484" s="9">
        <f>ROUNDDOWN((('ASIG POR TRAMO'!F485*20%)+((45125*($B484/44)))),0)</f>
        <v>84038</v>
      </c>
      <c r="G484" s="9">
        <f>ROUNDDOWN((('ASIG POR TRAMO'!G485*20%)+((45125*($B484/44)))),0)</f>
        <v>93292</v>
      </c>
      <c r="H484" s="9">
        <f>ROUNDDOWN((('ASIG POR TRAMO'!H485*20%)+((45125*($B484/44)))),0)</f>
        <v>102546</v>
      </c>
      <c r="I484" s="9">
        <f>ROUNDDOWN((('ASIG POR TRAMO'!I485*20%)+((45125*($B484/44)))),0)</f>
        <v>111801</v>
      </c>
      <c r="J484" s="9">
        <f>ROUNDDOWN((('ASIG POR TRAMO'!J485*20%)+((45125*($B484/44)))),0)</f>
        <v>121055</v>
      </c>
      <c r="K484" s="9">
        <f>ROUNDDOWN((('ASIG POR TRAMO'!K485*20%)+((45125*($B484/44)))),0)</f>
        <v>130309</v>
      </c>
      <c r="L484" s="9">
        <f>ROUNDDOWN((('ASIG POR TRAMO'!L485*20%)+((45125*($B484/44)))),0)</f>
        <v>139564</v>
      </c>
      <c r="M484" s="9">
        <f>ROUNDDOWN((('ASIG POR TRAMO'!M485*20%)+((45125*($B484/44)))),0)</f>
        <v>148818</v>
      </c>
      <c r="N484" s="9">
        <f>ROUNDDOWN((('ASIG POR TRAMO'!N485*20%)+((45125*($B484/44)))),0)</f>
        <v>158072</v>
      </c>
      <c r="O484" s="9">
        <f>ROUNDDOWN((('ASIG POR TRAMO'!O485*20%)+((45125*($B484/44)))),0)</f>
        <v>167326</v>
      </c>
      <c r="P484" s="9">
        <f>ROUNDDOWN((('ASIG POR TRAMO'!P485*20%)+((45125*($B484/44)))),0)</f>
        <v>176581</v>
      </c>
      <c r="Q484" s="9">
        <f>ROUNDDOWN((('ASIG POR TRAMO'!Q485*20%)+((45125*($B484/44)))),0)</f>
        <v>192338</v>
      </c>
      <c r="R484" s="9">
        <f>ROUNDDOWN((('ASIG POR TRAMO'!R485*20%)+((45125*($B484/44)))),0)</f>
        <v>195089</v>
      </c>
    </row>
    <row r="485" spans="1:18" ht="17.45" customHeight="1" thickBot="1" x14ac:dyDescent="0.3">
      <c r="A485" s="11" t="s">
        <v>13</v>
      </c>
      <c r="B485" s="13">
        <v>30</v>
      </c>
      <c r="C485" s="14">
        <f>'RMN-BRP'!E32</f>
        <v>427302</v>
      </c>
      <c r="D485" s="9">
        <f>ROUNDDOWN((('ASIG POR TRAMO'!D486*20%)+((45125*($B485/44)))),0)</f>
        <v>67789</v>
      </c>
      <c r="E485" s="9">
        <f>ROUNDDOWN((('ASIG POR TRAMO'!E486*20%)+((45125*($B485/44)))),0)</f>
        <v>77362</v>
      </c>
      <c r="F485" s="9">
        <f>ROUNDDOWN((('ASIG POR TRAMO'!F486*20%)+((45125*($B485/44)))),0)</f>
        <v>86936</v>
      </c>
      <c r="G485" s="9">
        <f>ROUNDDOWN((('ASIG POR TRAMO'!G486*20%)+((45125*($B485/44)))),0)</f>
        <v>96509</v>
      </c>
      <c r="H485" s="9">
        <f>ROUNDDOWN((('ASIG POR TRAMO'!H486*20%)+((45125*($B485/44)))),0)</f>
        <v>106083</v>
      </c>
      <c r="I485" s="9">
        <f>ROUNDDOWN((('ASIG POR TRAMO'!I486*20%)+((45125*($B485/44)))),0)</f>
        <v>115656</v>
      </c>
      <c r="J485" s="9">
        <f>ROUNDDOWN((('ASIG POR TRAMO'!J486*20%)+((45125*($B485/44)))),0)</f>
        <v>125229</v>
      </c>
      <c r="K485" s="9">
        <f>ROUNDDOWN((('ASIG POR TRAMO'!K486*20%)+((45125*($B485/44)))),0)</f>
        <v>134803</v>
      </c>
      <c r="L485" s="9">
        <f>ROUNDDOWN((('ASIG POR TRAMO'!L486*20%)+((45125*($B485/44)))),0)</f>
        <v>144376</v>
      </c>
      <c r="M485" s="9">
        <f>ROUNDDOWN((('ASIG POR TRAMO'!M486*20%)+((45125*($B485/44)))),0)</f>
        <v>153950</v>
      </c>
      <c r="N485" s="9">
        <f>ROUNDDOWN((('ASIG POR TRAMO'!N486*20%)+((45125*($B485/44)))),0)</f>
        <v>163523</v>
      </c>
      <c r="O485" s="9">
        <f>ROUNDDOWN((('ASIG POR TRAMO'!O486*20%)+((45125*($B485/44)))),0)</f>
        <v>173096</v>
      </c>
      <c r="P485" s="9">
        <f>ROUNDDOWN((('ASIG POR TRAMO'!P486*20%)+((45125*($B485/44)))),0)</f>
        <v>182670</v>
      </c>
      <c r="Q485" s="9">
        <f>ROUNDDOWN((('ASIG POR TRAMO'!Q486*20%)+((45125*($B485/44)))),0)</f>
        <v>198970</v>
      </c>
      <c r="R485" s="9">
        <f>ROUNDDOWN((('ASIG POR TRAMO'!R486*20%)+((45125*($B485/44)))),0)</f>
        <v>201816</v>
      </c>
    </row>
    <row r="486" spans="1:18" ht="17.45" customHeight="1" thickBot="1" x14ac:dyDescent="0.3">
      <c r="A486" s="11" t="s">
        <v>13</v>
      </c>
      <c r="B486" s="13">
        <v>31</v>
      </c>
      <c r="C486" s="14">
        <f>'RMN-BRP'!E33</f>
        <v>441545.39999999997</v>
      </c>
      <c r="D486" s="9">
        <f>ROUNDDOWN((('ASIG POR TRAMO'!D487*20%)+((45125*($B486/44)))),0)</f>
        <v>70049</v>
      </c>
      <c r="E486" s="9">
        <f>ROUNDDOWN((('ASIG POR TRAMO'!E487*20%)+((45125*($B486/44)))),0)</f>
        <v>79941</v>
      </c>
      <c r="F486" s="9">
        <f>ROUNDDOWN((('ASIG POR TRAMO'!F487*20%)+((45125*($B486/44)))),0)</f>
        <v>89834</v>
      </c>
      <c r="G486" s="9">
        <f>ROUNDDOWN((('ASIG POR TRAMO'!G487*20%)+((45125*($B486/44)))),0)</f>
        <v>99726</v>
      </c>
      <c r="H486" s="9">
        <f>ROUNDDOWN((('ASIG POR TRAMO'!H487*20%)+((45125*($B486/44)))),0)</f>
        <v>109619</v>
      </c>
      <c r="I486" s="9">
        <f>ROUNDDOWN((('ASIG POR TRAMO'!I487*20%)+((45125*($B486/44)))),0)</f>
        <v>119511</v>
      </c>
      <c r="J486" s="9">
        <f>ROUNDDOWN((('ASIG POR TRAMO'!J487*20%)+((45125*($B486/44)))),0)</f>
        <v>129404</v>
      </c>
      <c r="K486" s="9">
        <f>ROUNDDOWN((('ASIG POR TRAMO'!K487*20%)+((45125*($B486/44)))),0)</f>
        <v>139296</v>
      </c>
      <c r="L486" s="9">
        <f>ROUNDDOWN((('ASIG POR TRAMO'!L487*20%)+((45125*($B486/44)))),0)</f>
        <v>149189</v>
      </c>
      <c r="M486" s="9">
        <f>ROUNDDOWN((('ASIG POR TRAMO'!M487*20%)+((45125*($B486/44)))),0)</f>
        <v>159081</v>
      </c>
      <c r="N486" s="9">
        <f>ROUNDDOWN((('ASIG POR TRAMO'!N487*20%)+((45125*($B486/44)))),0)</f>
        <v>168974</v>
      </c>
      <c r="O486" s="9">
        <f>ROUNDDOWN((('ASIG POR TRAMO'!O487*20%)+((45125*($B486/44)))),0)</f>
        <v>178866</v>
      </c>
      <c r="P486" s="9">
        <f>ROUNDDOWN((('ASIG POR TRAMO'!P487*20%)+((45125*($B486/44)))),0)</f>
        <v>188759</v>
      </c>
      <c r="Q486" s="9">
        <f>ROUNDDOWN((('ASIG POR TRAMO'!Q487*20%)+((45125*($B486/44)))),0)</f>
        <v>205603</v>
      </c>
      <c r="R486" s="9">
        <f>ROUNDDOWN((('ASIG POR TRAMO'!R487*20%)+((45125*($B486/44)))),0)</f>
        <v>208544</v>
      </c>
    </row>
    <row r="487" spans="1:18" ht="17.45" customHeight="1" thickBot="1" x14ac:dyDescent="0.3">
      <c r="A487" s="11" t="s">
        <v>13</v>
      </c>
      <c r="B487" s="13">
        <v>32</v>
      </c>
      <c r="C487" s="14">
        <f>'RMN-BRP'!E34</f>
        <v>455788.79999999999</v>
      </c>
      <c r="D487" s="9">
        <f>ROUNDDOWN((('ASIG POR TRAMO'!D488*20%)+((45125*($B487/44)))),0)</f>
        <v>72308</v>
      </c>
      <c r="E487" s="9">
        <f>ROUNDDOWN((('ASIG POR TRAMO'!E488*20%)+((45125*($B487/44)))),0)</f>
        <v>82520</v>
      </c>
      <c r="F487" s="9">
        <f>ROUNDDOWN((('ASIG POR TRAMO'!F488*20%)+((45125*($B487/44)))),0)</f>
        <v>92732</v>
      </c>
      <c r="G487" s="9">
        <f>ROUNDDOWN((('ASIG POR TRAMO'!G488*20%)+((45125*($B487/44)))),0)</f>
        <v>102943</v>
      </c>
      <c r="H487" s="9">
        <f>ROUNDDOWN((('ASIG POR TRAMO'!H488*20%)+((45125*($B487/44)))),0)</f>
        <v>113155</v>
      </c>
      <c r="I487" s="9">
        <f>ROUNDDOWN((('ASIG POR TRAMO'!I488*20%)+((45125*($B487/44)))),0)</f>
        <v>123366</v>
      </c>
      <c r="J487" s="9">
        <f>ROUNDDOWN((('ASIG POR TRAMO'!J488*20%)+((45125*($B487/44)))),0)</f>
        <v>133578</v>
      </c>
      <c r="K487" s="9">
        <f>ROUNDDOWN((('ASIG POR TRAMO'!K488*20%)+((45125*($B487/44)))),0)</f>
        <v>143790</v>
      </c>
      <c r="L487" s="9">
        <f>ROUNDDOWN((('ASIG POR TRAMO'!L488*20%)+((45125*($B487/44)))),0)</f>
        <v>154001</v>
      </c>
      <c r="M487" s="9">
        <f>ROUNDDOWN((('ASIG POR TRAMO'!M488*20%)+((45125*($B487/44)))),0)</f>
        <v>164213</v>
      </c>
      <c r="N487" s="9">
        <f>ROUNDDOWN((('ASIG POR TRAMO'!N488*20%)+((45125*($B487/44)))),0)</f>
        <v>174424</v>
      </c>
      <c r="O487" s="9">
        <f>ROUNDDOWN((('ASIG POR TRAMO'!O488*20%)+((45125*($B487/44)))),0)</f>
        <v>184636</v>
      </c>
      <c r="P487" s="9">
        <f>ROUNDDOWN((('ASIG POR TRAMO'!P488*20%)+((45125*($B487/44)))),0)</f>
        <v>194847</v>
      </c>
      <c r="Q487" s="9">
        <f>ROUNDDOWN((('ASIG POR TRAMO'!Q488*20%)+((45125*($B487/44)))),0)</f>
        <v>212235</v>
      </c>
      <c r="R487" s="9">
        <f>ROUNDDOWN((('ASIG POR TRAMO'!R488*20%)+((45125*($B487/44)))),0)</f>
        <v>215271</v>
      </c>
    </row>
    <row r="488" spans="1:18" ht="17.45" customHeight="1" thickBot="1" x14ac:dyDescent="0.3">
      <c r="A488" s="11" t="s">
        <v>13</v>
      </c>
      <c r="B488" s="13">
        <v>33</v>
      </c>
      <c r="C488" s="14">
        <f>'RMN-BRP'!E35</f>
        <v>470032.2</v>
      </c>
      <c r="D488" s="9">
        <f>ROUNDDOWN((('ASIG POR TRAMO'!D489*20%)+((45125*($B488/44)))),0)</f>
        <v>74568</v>
      </c>
      <c r="E488" s="9">
        <f>ROUNDDOWN((('ASIG POR TRAMO'!E489*20%)+((45125*($B488/44)))),0)</f>
        <v>85099</v>
      </c>
      <c r="F488" s="9">
        <f>ROUNDDOWN((('ASIG POR TRAMO'!F489*20%)+((45125*($B488/44)))),0)</f>
        <v>95629</v>
      </c>
      <c r="G488" s="9">
        <f>ROUNDDOWN((('ASIG POR TRAMO'!G489*20%)+((45125*($B488/44)))),0)</f>
        <v>106160</v>
      </c>
      <c r="H488" s="9">
        <f>ROUNDDOWN((('ASIG POR TRAMO'!H489*20%)+((45125*($B488/44)))),0)</f>
        <v>116691</v>
      </c>
      <c r="I488" s="9">
        <f>ROUNDDOWN((('ASIG POR TRAMO'!I489*20%)+((45125*($B488/44)))),0)</f>
        <v>127222</v>
      </c>
      <c r="J488" s="9">
        <f>ROUNDDOWN((('ASIG POR TRAMO'!J489*20%)+((45125*($B488/44)))),0)</f>
        <v>137752</v>
      </c>
      <c r="K488" s="9">
        <f>ROUNDDOWN((('ASIG POR TRAMO'!K489*20%)+((45125*($B488/44)))),0)</f>
        <v>148283</v>
      </c>
      <c r="L488" s="9">
        <f>ROUNDDOWN((('ASIG POR TRAMO'!L489*20%)+((45125*($B488/44)))),0)</f>
        <v>158814</v>
      </c>
      <c r="M488" s="9">
        <f>ROUNDDOWN((('ASIG POR TRAMO'!M489*20%)+((45125*($B488/44)))),0)</f>
        <v>169344</v>
      </c>
      <c r="N488" s="9">
        <f>ROUNDDOWN((('ASIG POR TRAMO'!N489*20%)+((45125*($B488/44)))),0)</f>
        <v>179875</v>
      </c>
      <c r="O488" s="9">
        <f>ROUNDDOWN((('ASIG POR TRAMO'!O489*20%)+((45125*($B488/44)))),0)</f>
        <v>190406</v>
      </c>
      <c r="P488" s="9">
        <f>ROUNDDOWN((('ASIG POR TRAMO'!P489*20%)+((45125*($B488/44)))),0)</f>
        <v>200936</v>
      </c>
      <c r="Q488" s="9">
        <f>ROUNDDOWN((('ASIG POR TRAMO'!Q489*20%)+((45125*($B488/44)))),0)</f>
        <v>218868</v>
      </c>
      <c r="R488" s="9">
        <f>ROUNDDOWN((('ASIG POR TRAMO'!R489*20%)+((45125*($B488/44)))),0)</f>
        <v>221998</v>
      </c>
    </row>
    <row r="489" spans="1:18" ht="17.45" customHeight="1" thickBot="1" x14ac:dyDescent="0.3">
      <c r="A489" s="11" t="s">
        <v>13</v>
      </c>
      <c r="B489" s="13">
        <v>34</v>
      </c>
      <c r="C489" s="14">
        <f>'RMN-BRP'!E36</f>
        <v>484275.6</v>
      </c>
      <c r="D489" s="9">
        <f>ROUNDDOWN((('ASIG POR TRAMO'!D490*20%)+((45125*($B489/44)))),0)</f>
        <v>76828</v>
      </c>
      <c r="E489" s="9">
        <f>ROUNDDOWN((('ASIG POR TRAMO'!E490*20%)+((45125*($B489/44)))),0)</f>
        <v>87677</v>
      </c>
      <c r="F489" s="9">
        <f>ROUNDDOWN((('ASIG POR TRAMO'!F490*20%)+((45125*($B489/44)))),0)</f>
        <v>98527</v>
      </c>
      <c r="G489" s="9">
        <f>ROUNDDOWN((('ASIG POR TRAMO'!G490*20%)+((45125*($B489/44)))),0)</f>
        <v>109377</v>
      </c>
      <c r="H489" s="9">
        <f>ROUNDDOWN((('ASIG POR TRAMO'!H490*20%)+((45125*($B489/44)))),0)</f>
        <v>120227</v>
      </c>
      <c r="I489" s="9">
        <f>ROUNDDOWN((('ASIG POR TRAMO'!I490*20%)+((45125*($B489/44)))),0)</f>
        <v>131077</v>
      </c>
      <c r="J489" s="9">
        <f>ROUNDDOWN((('ASIG POR TRAMO'!J490*20%)+((45125*($B489/44)))),0)</f>
        <v>141927</v>
      </c>
      <c r="K489" s="9">
        <f>ROUNDDOWN((('ASIG POR TRAMO'!K490*20%)+((45125*($B489/44)))),0)</f>
        <v>152777</v>
      </c>
      <c r="L489" s="9">
        <f>ROUNDDOWN((('ASIG POR TRAMO'!L490*20%)+((45125*($B489/44)))),0)</f>
        <v>163626</v>
      </c>
      <c r="M489" s="9">
        <f>ROUNDDOWN((('ASIG POR TRAMO'!M490*20%)+((45125*($B489/44)))),0)</f>
        <v>174476</v>
      </c>
      <c r="N489" s="9">
        <f>ROUNDDOWN((('ASIG POR TRAMO'!N490*20%)+((45125*($B489/44)))),0)</f>
        <v>185326</v>
      </c>
      <c r="O489" s="9">
        <f>ROUNDDOWN((('ASIG POR TRAMO'!O490*20%)+((45125*($B489/44)))),0)</f>
        <v>196176</v>
      </c>
      <c r="P489" s="9">
        <f>ROUNDDOWN((('ASIG POR TRAMO'!P490*20%)+((45125*($B489/44)))),0)</f>
        <v>207026</v>
      </c>
      <c r="Q489" s="9">
        <f>ROUNDDOWN((('ASIG POR TRAMO'!Q490*20%)+((45125*($B489/44)))),0)</f>
        <v>225500</v>
      </c>
      <c r="R489" s="9">
        <f>ROUNDDOWN((('ASIG POR TRAMO'!R490*20%)+((45125*($B489/44)))),0)</f>
        <v>228725</v>
      </c>
    </row>
    <row r="490" spans="1:18" ht="17.45" customHeight="1" thickBot="1" x14ac:dyDescent="0.3">
      <c r="A490" s="11" t="s">
        <v>13</v>
      </c>
      <c r="B490" s="13">
        <v>35</v>
      </c>
      <c r="C490" s="14">
        <f>'RMN-BRP'!E37</f>
        <v>498519</v>
      </c>
      <c r="D490" s="9">
        <f>ROUNDDOWN((('ASIG POR TRAMO'!D491*20%)+((45125*($B490/44)))),0)</f>
        <v>79087</v>
      </c>
      <c r="E490" s="9">
        <f>ROUNDDOWN((('ASIG POR TRAMO'!E491*20%)+((45125*($B490/44)))),0)</f>
        <v>90256</v>
      </c>
      <c r="F490" s="9">
        <f>ROUNDDOWN((('ASIG POR TRAMO'!F491*20%)+((45125*($B490/44)))),0)</f>
        <v>101425</v>
      </c>
      <c r="G490" s="9">
        <f>ROUNDDOWN((('ASIG POR TRAMO'!G491*20%)+((45125*($B490/44)))),0)</f>
        <v>112594</v>
      </c>
      <c r="H490" s="9">
        <f>ROUNDDOWN((('ASIG POR TRAMO'!H491*20%)+((45125*($B490/44)))),0)</f>
        <v>123763</v>
      </c>
      <c r="I490" s="9">
        <f>ROUNDDOWN((('ASIG POR TRAMO'!I491*20%)+((45125*($B490/44)))),0)</f>
        <v>134932</v>
      </c>
      <c r="J490" s="9">
        <f>ROUNDDOWN((('ASIG POR TRAMO'!J491*20%)+((45125*($B490/44)))),0)</f>
        <v>146101</v>
      </c>
      <c r="K490" s="9">
        <f>ROUNDDOWN((('ASIG POR TRAMO'!K491*20%)+((45125*($B490/44)))),0)</f>
        <v>157270</v>
      </c>
      <c r="L490" s="9">
        <f>ROUNDDOWN((('ASIG POR TRAMO'!L491*20%)+((45125*($B490/44)))),0)</f>
        <v>168439</v>
      </c>
      <c r="M490" s="9">
        <f>ROUNDDOWN((('ASIG POR TRAMO'!M491*20%)+((45125*($B490/44)))),0)</f>
        <v>179608</v>
      </c>
      <c r="N490" s="9">
        <f>ROUNDDOWN((('ASIG POR TRAMO'!N491*20%)+((45125*($B490/44)))),0)</f>
        <v>190777</v>
      </c>
      <c r="O490" s="9">
        <f>ROUNDDOWN((('ASIG POR TRAMO'!O491*20%)+((45125*($B490/44)))),0)</f>
        <v>201946</v>
      </c>
      <c r="P490" s="9">
        <f>ROUNDDOWN((('ASIG POR TRAMO'!P491*20%)+((45125*($B490/44)))),0)</f>
        <v>213115</v>
      </c>
      <c r="Q490" s="9">
        <f>ROUNDDOWN((('ASIG POR TRAMO'!Q491*20%)+((45125*($B490/44)))),0)</f>
        <v>232132</v>
      </c>
      <c r="R490" s="9">
        <f>ROUNDDOWN((('ASIG POR TRAMO'!R491*20%)+((45125*($B490/44)))),0)</f>
        <v>235452</v>
      </c>
    </row>
    <row r="491" spans="1:18" ht="17.45" customHeight="1" thickBot="1" x14ac:dyDescent="0.3">
      <c r="A491" s="11" t="s">
        <v>13</v>
      </c>
      <c r="B491" s="13">
        <v>36</v>
      </c>
      <c r="C491" s="14">
        <f>'RMN-BRP'!E38</f>
        <v>512762.39999999997</v>
      </c>
      <c r="D491" s="9">
        <f>ROUNDDOWN((('ASIG POR TRAMO'!D492*20%)+((45125*($B491/44)))),0)</f>
        <v>81347</v>
      </c>
      <c r="E491" s="9">
        <f>ROUNDDOWN((('ASIG POR TRAMO'!E492*20%)+((45125*($B491/44)))),0)</f>
        <v>92835</v>
      </c>
      <c r="F491" s="9">
        <f>ROUNDDOWN((('ASIG POR TRAMO'!F492*20%)+((45125*($B491/44)))),0)</f>
        <v>104323</v>
      </c>
      <c r="G491" s="9">
        <f>ROUNDDOWN((('ASIG POR TRAMO'!G492*20%)+((45125*($B491/44)))),0)</f>
        <v>115811</v>
      </c>
      <c r="H491" s="9">
        <f>ROUNDDOWN((('ASIG POR TRAMO'!H492*20%)+((45125*($B491/44)))),0)</f>
        <v>127299</v>
      </c>
      <c r="I491" s="9">
        <f>ROUNDDOWN((('ASIG POR TRAMO'!I492*20%)+((45125*($B491/44)))),0)</f>
        <v>138787</v>
      </c>
      <c r="J491" s="9">
        <f>ROUNDDOWN((('ASIG POR TRAMO'!J492*20%)+((45125*($B491/44)))),0)</f>
        <v>150275</v>
      </c>
      <c r="K491" s="9">
        <f>ROUNDDOWN((('ASIG POR TRAMO'!K492*20%)+((45125*($B491/44)))),0)</f>
        <v>161763</v>
      </c>
      <c r="L491" s="9">
        <f>ROUNDDOWN((('ASIG POR TRAMO'!L492*20%)+((45125*($B491/44)))),0)</f>
        <v>173252</v>
      </c>
      <c r="M491" s="9">
        <f>ROUNDDOWN((('ASIG POR TRAMO'!M492*20%)+((45125*($B491/44)))),0)</f>
        <v>184740</v>
      </c>
      <c r="N491" s="9">
        <f>ROUNDDOWN((('ASIG POR TRAMO'!N492*20%)+((45125*($B491/44)))),0)</f>
        <v>196228</v>
      </c>
      <c r="O491" s="9">
        <f>ROUNDDOWN((('ASIG POR TRAMO'!O492*20%)+((45125*($B491/44)))),0)</f>
        <v>207716</v>
      </c>
      <c r="P491" s="9">
        <f>ROUNDDOWN((('ASIG POR TRAMO'!P492*20%)+((45125*($B491/44)))),0)</f>
        <v>219204</v>
      </c>
      <c r="Q491" s="9">
        <f>ROUNDDOWN((('ASIG POR TRAMO'!Q492*20%)+((45125*($B491/44)))),0)</f>
        <v>238765</v>
      </c>
      <c r="R491" s="9">
        <f>ROUNDDOWN((('ASIG POR TRAMO'!R492*20%)+((45125*($B491/44)))),0)</f>
        <v>242180</v>
      </c>
    </row>
    <row r="492" spans="1:18" ht="17.45" customHeight="1" thickBot="1" x14ac:dyDescent="0.3">
      <c r="A492" s="11" t="s">
        <v>13</v>
      </c>
      <c r="B492" s="13">
        <v>37</v>
      </c>
      <c r="C492" s="14">
        <f>'RMN-BRP'!E39</f>
        <v>527005.79999999993</v>
      </c>
      <c r="D492" s="9">
        <f>ROUNDDOWN((('ASIG POR TRAMO'!D493*20%)+((45125*($B492/44)))),0)</f>
        <v>83607</v>
      </c>
      <c r="E492" s="9">
        <f>ROUNDDOWN((('ASIG POR TRAMO'!E493*20%)+((45125*($B492/44)))),0)</f>
        <v>95414</v>
      </c>
      <c r="F492" s="9">
        <f>ROUNDDOWN((('ASIG POR TRAMO'!F493*20%)+((45125*($B492/44)))),0)</f>
        <v>107221</v>
      </c>
      <c r="G492" s="9">
        <f>ROUNDDOWN((('ASIG POR TRAMO'!G493*20%)+((45125*($B492/44)))),0)</f>
        <v>119028</v>
      </c>
      <c r="H492" s="9">
        <f>ROUNDDOWN((('ASIG POR TRAMO'!H493*20%)+((45125*($B492/44)))),0)</f>
        <v>130835</v>
      </c>
      <c r="I492" s="9">
        <f>ROUNDDOWN((('ASIG POR TRAMO'!I493*20%)+((45125*($B492/44)))),0)</f>
        <v>142643</v>
      </c>
      <c r="J492" s="9">
        <f>ROUNDDOWN((('ASIG POR TRAMO'!J493*20%)+((45125*($B492/44)))),0)</f>
        <v>154450</v>
      </c>
      <c r="K492" s="9">
        <f>ROUNDDOWN((('ASIG POR TRAMO'!K493*20%)+((45125*($B492/44)))),0)</f>
        <v>166257</v>
      </c>
      <c r="L492" s="9">
        <f>ROUNDDOWN((('ASIG POR TRAMO'!L493*20%)+((45125*($B492/44)))),0)</f>
        <v>178064</v>
      </c>
      <c r="M492" s="9">
        <f>ROUNDDOWN((('ASIG POR TRAMO'!M493*20%)+((45125*($B492/44)))),0)</f>
        <v>189871</v>
      </c>
      <c r="N492" s="9">
        <f>ROUNDDOWN((('ASIG POR TRAMO'!N493*20%)+((45125*($B492/44)))),0)</f>
        <v>201678</v>
      </c>
      <c r="O492" s="9">
        <f>ROUNDDOWN((('ASIG POR TRAMO'!O493*20%)+((45125*($B492/44)))),0)</f>
        <v>213486</v>
      </c>
      <c r="P492" s="9">
        <f>ROUNDDOWN((('ASIG POR TRAMO'!P493*20%)+((45125*($B492/44)))),0)</f>
        <v>225293</v>
      </c>
      <c r="Q492" s="9">
        <f>ROUNDDOWN((('ASIG POR TRAMO'!Q493*20%)+((45125*($B492/44)))),0)</f>
        <v>245397</v>
      </c>
      <c r="R492" s="9">
        <f>ROUNDDOWN((('ASIG POR TRAMO'!R493*20%)+((45125*($B492/44)))),0)</f>
        <v>248907</v>
      </c>
    </row>
    <row r="493" spans="1:18" ht="17.45" customHeight="1" thickBot="1" x14ac:dyDescent="0.3">
      <c r="A493" s="11" t="s">
        <v>13</v>
      </c>
      <c r="B493" s="13">
        <v>38</v>
      </c>
      <c r="C493" s="14">
        <f>'RMN-BRP'!E40</f>
        <v>541249.19999999995</v>
      </c>
      <c r="D493" s="9">
        <f>ROUNDDOWN((('ASIG POR TRAMO'!D494*20%)+((45125*($B493/44)))),0)</f>
        <v>85866</v>
      </c>
      <c r="E493" s="9">
        <f>ROUNDDOWN((('ASIG POR TRAMO'!E494*20%)+((45125*($B493/44)))),0)</f>
        <v>97992</v>
      </c>
      <c r="F493" s="9">
        <f>ROUNDDOWN((('ASIG POR TRAMO'!F494*20%)+((45125*($B493/44)))),0)</f>
        <v>110119</v>
      </c>
      <c r="G493" s="9">
        <f>ROUNDDOWN((('ASIG POR TRAMO'!G494*20%)+((45125*($B493/44)))),0)</f>
        <v>122245</v>
      </c>
      <c r="H493" s="9">
        <f>ROUNDDOWN((('ASIG POR TRAMO'!H494*20%)+((45125*($B493/44)))),0)</f>
        <v>134371</v>
      </c>
      <c r="I493" s="9">
        <f>ROUNDDOWN((('ASIG POR TRAMO'!I494*20%)+((45125*($B493/44)))),0)</f>
        <v>146498</v>
      </c>
      <c r="J493" s="9">
        <f>ROUNDDOWN((('ASIG POR TRAMO'!J494*20%)+((45125*($B493/44)))),0)</f>
        <v>158624</v>
      </c>
      <c r="K493" s="9">
        <f>ROUNDDOWN((('ASIG POR TRAMO'!K494*20%)+((45125*($B493/44)))),0)</f>
        <v>170750</v>
      </c>
      <c r="L493" s="9">
        <f>ROUNDDOWN((('ASIG POR TRAMO'!L494*20%)+((45125*($B493/44)))),0)</f>
        <v>182877</v>
      </c>
      <c r="M493" s="9">
        <f>ROUNDDOWN((('ASIG POR TRAMO'!M494*20%)+((45125*($B493/44)))),0)</f>
        <v>195003</v>
      </c>
      <c r="N493" s="9">
        <f>ROUNDDOWN((('ASIG POR TRAMO'!N494*20%)+((45125*($B493/44)))),0)</f>
        <v>207129</v>
      </c>
      <c r="O493" s="9">
        <f>ROUNDDOWN((('ASIG POR TRAMO'!O494*20%)+((45125*($B493/44)))),0)</f>
        <v>219255</v>
      </c>
      <c r="P493" s="9">
        <f>ROUNDDOWN((('ASIG POR TRAMO'!P494*20%)+((45125*($B493/44)))),0)</f>
        <v>231382</v>
      </c>
      <c r="Q493" s="9">
        <f>ROUNDDOWN((('ASIG POR TRAMO'!Q494*20%)+((45125*($B493/44)))),0)</f>
        <v>252029</v>
      </c>
      <c r="R493" s="9">
        <f>ROUNDDOWN((('ASIG POR TRAMO'!R494*20%)+((45125*($B493/44)))),0)</f>
        <v>255634</v>
      </c>
    </row>
    <row r="494" spans="1:18" ht="17.45" customHeight="1" thickBot="1" x14ac:dyDescent="0.3">
      <c r="A494" s="11" t="s">
        <v>13</v>
      </c>
      <c r="B494" s="13">
        <v>39</v>
      </c>
      <c r="C494" s="14">
        <f>'RMN-BRP'!E41</f>
        <v>555492.6</v>
      </c>
      <c r="D494" s="9">
        <f>ROUNDDOWN((('ASIG POR TRAMO'!D495*20%)+((45125*($B494/44)))),0)</f>
        <v>88126</v>
      </c>
      <c r="E494" s="9">
        <f>ROUNDDOWN((('ASIG POR TRAMO'!E495*20%)+((45125*($B494/44)))),0)</f>
        <v>100571</v>
      </c>
      <c r="F494" s="9">
        <f>ROUNDDOWN((('ASIG POR TRAMO'!F495*20%)+((45125*($B494/44)))),0)</f>
        <v>113017</v>
      </c>
      <c r="G494" s="9">
        <f>ROUNDDOWN((('ASIG POR TRAMO'!G495*20%)+((45125*($B494/44)))),0)</f>
        <v>125462</v>
      </c>
      <c r="H494" s="9">
        <f>ROUNDDOWN((('ASIG POR TRAMO'!H495*20%)+((45125*($B494/44)))),0)</f>
        <v>137908</v>
      </c>
      <c r="I494" s="9">
        <f>ROUNDDOWN((('ASIG POR TRAMO'!I495*20%)+((45125*($B494/44)))),0)</f>
        <v>150353</v>
      </c>
      <c r="J494" s="9">
        <f>ROUNDDOWN((('ASIG POR TRAMO'!J495*20%)+((45125*($B494/44)))),0)</f>
        <v>162798</v>
      </c>
      <c r="K494" s="9">
        <f>ROUNDDOWN((('ASIG POR TRAMO'!K495*20%)+((45125*($B494/44)))),0)</f>
        <v>175244</v>
      </c>
      <c r="L494" s="9">
        <f>ROUNDDOWN((('ASIG POR TRAMO'!L495*20%)+((45125*($B494/44)))),0)</f>
        <v>187689</v>
      </c>
      <c r="M494" s="9">
        <f>ROUNDDOWN((('ASIG POR TRAMO'!M495*20%)+((45125*($B494/44)))),0)</f>
        <v>200134</v>
      </c>
      <c r="N494" s="9">
        <f>ROUNDDOWN((('ASIG POR TRAMO'!N495*20%)+((45125*($B494/44)))),0)</f>
        <v>212580</v>
      </c>
      <c r="O494" s="9">
        <f>ROUNDDOWN((('ASIG POR TRAMO'!O495*20%)+((45125*($B494/44)))),0)</f>
        <v>225025</v>
      </c>
      <c r="P494" s="9">
        <f>ROUNDDOWN((('ASIG POR TRAMO'!P495*20%)+((45125*($B494/44)))),0)</f>
        <v>237471</v>
      </c>
      <c r="Q494" s="9">
        <f>ROUNDDOWN((('ASIG POR TRAMO'!Q495*20%)+((45125*($B494/44)))),0)</f>
        <v>258662</v>
      </c>
      <c r="R494" s="9">
        <f>ROUNDDOWN((('ASIG POR TRAMO'!R495*20%)+((45125*($B494/44)))),0)</f>
        <v>262361</v>
      </c>
    </row>
    <row r="495" spans="1:18" ht="17.45" customHeight="1" thickBot="1" x14ac:dyDescent="0.3">
      <c r="A495" s="11" t="s">
        <v>13</v>
      </c>
      <c r="B495" s="13">
        <v>40</v>
      </c>
      <c r="C495" s="14">
        <f>'RMN-BRP'!E42</f>
        <v>569736</v>
      </c>
      <c r="D495" s="9">
        <f>ROUNDDOWN((('ASIG POR TRAMO'!D496*20%)+((45125*($B495/44)))),0)</f>
        <v>90386</v>
      </c>
      <c r="E495" s="9">
        <f>ROUNDDOWN((('ASIG POR TRAMO'!E496*20%)+((45125*($B495/44)))),0)</f>
        <v>103150</v>
      </c>
      <c r="F495" s="9">
        <f>ROUNDDOWN((('ASIG POR TRAMO'!F496*20%)+((45125*($B495/44)))),0)</f>
        <v>115915</v>
      </c>
      <c r="G495" s="9">
        <f>ROUNDDOWN((('ASIG POR TRAMO'!G496*20%)+((45125*($B495/44)))),0)</f>
        <v>128679</v>
      </c>
      <c r="H495" s="9">
        <f>ROUNDDOWN((('ASIG POR TRAMO'!H496*20%)+((45125*($B495/44)))),0)</f>
        <v>141444</v>
      </c>
      <c r="I495" s="9">
        <f>ROUNDDOWN((('ASIG POR TRAMO'!I496*20%)+((45125*($B495/44)))),0)</f>
        <v>154208</v>
      </c>
      <c r="J495" s="9">
        <f>ROUNDDOWN((('ASIG POR TRAMO'!J496*20%)+((45125*($B495/44)))),0)</f>
        <v>166973</v>
      </c>
      <c r="K495" s="9">
        <f>ROUNDDOWN((('ASIG POR TRAMO'!K496*20%)+((45125*($B495/44)))),0)</f>
        <v>179737</v>
      </c>
      <c r="L495" s="9">
        <f>ROUNDDOWN((('ASIG POR TRAMO'!L496*20%)+((45125*($B495/44)))),0)</f>
        <v>192502</v>
      </c>
      <c r="M495" s="9">
        <f>ROUNDDOWN((('ASIG POR TRAMO'!M496*20%)+((45125*($B495/44)))),0)</f>
        <v>205266</v>
      </c>
      <c r="N495" s="9">
        <f>ROUNDDOWN((('ASIG POR TRAMO'!N496*20%)+((45125*($B495/44)))),0)</f>
        <v>218031</v>
      </c>
      <c r="O495" s="9">
        <f>ROUNDDOWN((('ASIG POR TRAMO'!O496*20%)+((45125*($B495/44)))),0)</f>
        <v>230795</v>
      </c>
      <c r="P495" s="9">
        <f>ROUNDDOWN((('ASIG POR TRAMO'!P496*20%)+((45125*($B495/44)))),0)</f>
        <v>243560</v>
      </c>
      <c r="Q495" s="9">
        <f>ROUNDDOWN((('ASIG POR TRAMO'!Q496*20%)+((45125*($B495/44)))),0)</f>
        <v>265294</v>
      </c>
      <c r="R495" s="9">
        <f>ROUNDDOWN((('ASIG POR TRAMO'!R496*20%)+((45125*($B495/44)))),0)</f>
        <v>269089</v>
      </c>
    </row>
    <row r="496" spans="1:18" ht="17.45" customHeight="1" thickBot="1" x14ac:dyDescent="0.3">
      <c r="A496" s="11" t="s">
        <v>13</v>
      </c>
      <c r="B496" s="13">
        <v>41</v>
      </c>
      <c r="C496" s="14">
        <f>'RMN-BRP'!E43</f>
        <v>583979.4</v>
      </c>
      <c r="D496" s="9">
        <f>ROUNDDOWN((('ASIG POR TRAMO'!D497*20%)+((45125*($B496/44)))),0)</f>
        <v>92645</v>
      </c>
      <c r="E496" s="9">
        <f>ROUNDDOWN((('ASIG POR TRAMO'!E497*20%)+((45125*($B496/44)))),0)</f>
        <v>105729</v>
      </c>
      <c r="F496" s="9">
        <f>ROUNDDOWN((('ASIG POR TRAMO'!F497*20%)+((45125*($B496/44)))),0)</f>
        <v>118813</v>
      </c>
      <c r="G496" s="9">
        <f>ROUNDDOWN((('ASIG POR TRAMO'!G497*20%)+((45125*($B496/44)))),0)</f>
        <v>131896</v>
      </c>
      <c r="H496" s="9">
        <f>ROUNDDOWN((('ASIG POR TRAMO'!H497*20%)+((45125*($B496/44)))),0)</f>
        <v>144980</v>
      </c>
      <c r="I496" s="9">
        <f>ROUNDDOWN((('ASIG POR TRAMO'!I497*20%)+((45125*($B496/44)))),0)</f>
        <v>158063</v>
      </c>
      <c r="J496" s="9">
        <f>ROUNDDOWN((('ASIG POR TRAMO'!J497*20%)+((45125*($B496/44)))),0)</f>
        <v>171147</v>
      </c>
      <c r="K496" s="9">
        <f>ROUNDDOWN((('ASIG POR TRAMO'!K497*20%)+((45125*($B496/44)))),0)</f>
        <v>184231</v>
      </c>
      <c r="L496" s="9">
        <f>ROUNDDOWN((('ASIG POR TRAMO'!L497*20%)+((45125*($B496/44)))),0)</f>
        <v>197314</v>
      </c>
      <c r="M496" s="9">
        <f>ROUNDDOWN((('ASIG POR TRAMO'!M497*20%)+((45125*($B496/44)))),0)</f>
        <v>210398</v>
      </c>
      <c r="N496" s="9">
        <f>ROUNDDOWN((('ASIG POR TRAMO'!N497*20%)+((45125*($B496/44)))),0)</f>
        <v>223481</v>
      </c>
      <c r="O496" s="9">
        <f>ROUNDDOWN((('ASIG POR TRAMO'!O497*20%)+((45125*($B496/44)))),0)</f>
        <v>236565</v>
      </c>
      <c r="P496" s="9">
        <f>ROUNDDOWN((('ASIG POR TRAMO'!P497*20%)+((45125*($B496/44)))),0)</f>
        <v>249649</v>
      </c>
      <c r="Q496" s="9">
        <f>ROUNDDOWN((('ASIG POR TRAMO'!Q497*20%)+((45125*($B496/44)))),0)</f>
        <v>271927</v>
      </c>
      <c r="R496" s="9">
        <f>ROUNDDOWN((('ASIG POR TRAMO'!R497*20%)+((45125*($B496/44)))),0)</f>
        <v>275816</v>
      </c>
    </row>
    <row r="497" spans="1:18" ht="17.45" customHeight="1" thickBot="1" x14ac:dyDescent="0.3">
      <c r="A497" s="11" t="s">
        <v>13</v>
      </c>
      <c r="B497" s="13">
        <v>42</v>
      </c>
      <c r="C497" s="14">
        <f>'RMN-BRP'!E44</f>
        <v>598222.79999999993</v>
      </c>
      <c r="D497" s="9">
        <f>ROUNDDOWN((('ASIG POR TRAMO'!D498*20%)+((45125*($B497/44)))),0)</f>
        <v>94905</v>
      </c>
      <c r="E497" s="9">
        <f>ROUNDDOWN((('ASIG POR TRAMO'!E498*20%)+((45125*($B497/44)))),0)</f>
        <v>108308</v>
      </c>
      <c r="F497" s="9">
        <f>ROUNDDOWN((('ASIG POR TRAMO'!F498*20%)+((45125*($B497/44)))),0)</f>
        <v>121710</v>
      </c>
      <c r="G497" s="9">
        <f>ROUNDDOWN((('ASIG POR TRAMO'!G498*20%)+((45125*($B497/44)))),0)</f>
        <v>135113</v>
      </c>
      <c r="H497" s="9">
        <f>ROUNDDOWN((('ASIG POR TRAMO'!H498*20%)+((45125*($B497/44)))),0)</f>
        <v>148516</v>
      </c>
      <c r="I497" s="9">
        <f>ROUNDDOWN((('ASIG POR TRAMO'!I498*20%)+((45125*($B497/44)))),0)</f>
        <v>161919</v>
      </c>
      <c r="J497" s="9">
        <f>ROUNDDOWN((('ASIG POR TRAMO'!J498*20%)+((45125*($B497/44)))),0)</f>
        <v>175321</v>
      </c>
      <c r="K497" s="9">
        <f>ROUNDDOWN((('ASIG POR TRAMO'!K498*20%)+((45125*($B497/44)))),0)</f>
        <v>188724</v>
      </c>
      <c r="L497" s="9">
        <f>ROUNDDOWN((('ASIG POR TRAMO'!L498*20%)+((45125*($B497/44)))),0)</f>
        <v>202127</v>
      </c>
      <c r="M497" s="9">
        <f>ROUNDDOWN((('ASIG POR TRAMO'!M498*20%)+((45125*($B497/44)))),0)</f>
        <v>215530</v>
      </c>
      <c r="N497" s="9">
        <f>ROUNDDOWN((('ASIG POR TRAMO'!N498*20%)+((45125*($B497/44)))),0)</f>
        <v>228932</v>
      </c>
      <c r="O497" s="9">
        <f>ROUNDDOWN((('ASIG POR TRAMO'!O498*20%)+((45125*($B497/44)))),0)</f>
        <v>242335</v>
      </c>
      <c r="P497" s="9">
        <f>ROUNDDOWN((('ASIG POR TRAMO'!P498*20%)+((45125*($B497/44)))),0)</f>
        <v>255738</v>
      </c>
      <c r="Q497" s="9">
        <f>ROUNDDOWN((('ASIG POR TRAMO'!Q498*20%)+((45125*($B497/44)))),0)</f>
        <v>278559</v>
      </c>
      <c r="R497" s="9">
        <f>ROUNDDOWN((('ASIG POR TRAMO'!R498*20%)+((45125*($B497/44)))),0)</f>
        <v>282543</v>
      </c>
    </row>
    <row r="498" spans="1:18" ht="17.45" customHeight="1" thickBot="1" x14ac:dyDescent="0.3">
      <c r="A498" s="11" t="s">
        <v>13</v>
      </c>
      <c r="B498" s="13">
        <v>43</v>
      </c>
      <c r="C498" s="14">
        <f>'RMN-BRP'!E45</f>
        <v>612466.19999999995</v>
      </c>
      <c r="D498" s="9">
        <f>ROUNDDOWN((('ASIG POR TRAMO'!D499*20%)+((45125*($B498/44)))),0)</f>
        <v>97165</v>
      </c>
      <c r="E498" s="9">
        <f>ROUNDDOWN((('ASIG POR TRAMO'!E499*20%)+((45125*($B498/44)))),0)</f>
        <v>110887</v>
      </c>
      <c r="F498" s="9">
        <f>ROUNDDOWN((('ASIG POR TRAMO'!F499*20%)+((45125*($B498/44)))),0)</f>
        <v>124608</v>
      </c>
      <c r="G498" s="9">
        <f>ROUNDDOWN((('ASIG POR TRAMO'!G499*20%)+((45125*($B498/44)))),0)</f>
        <v>138330</v>
      </c>
      <c r="H498" s="9">
        <f>ROUNDDOWN((('ASIG POR TRAMO'!H499*20%)+((45125*($B498/44)))),0)</f>
        <v>152052</v>
      </c>
      <c r="I498" s="9">
        <f>ROUNDDOWN((('ASIG POR TRAMO'!I499*20%)+((45125*($B498/44)))),0)</f>
        <v>165774</v>
      </c>
      <c r="J498" s="9">
        <f>ROUNDDOWN((('ASIG POR TRAMO'!J499*20%)+((45125*($B498/44)))),0)</f>
        <v>179496</v>
      </c>
      <c r="K498" s="9">
        <f>ROUNDDOWN((('ASIG POR TRAMO'!K499*20%)+((45125*($B498/44)))),0)</f>
        <v>193218</v>
      </c>
      <c r="L498" s="9">
        <f>ROUNDDOWN((('ASIG POR TRAMO'!L499*20%)+((45125*($B498/44)))),0)</f>
        <v>206939</v>
      </c>
      <c r="M498" s="9">
        <f>ROUNDDOWN((('ASIG POR TRAMO'!M499*20%)+((45125*($B498/44)))),0)</f>
        <v>220661</v>
      </c>
      <c r="N498" s="9">
        <f>ROUNDDOWN((('ASIG POR TRAMO'!N499*20%)+((45125*($B498/44)))),0)</f>
        <v>234383</v>
      </c>
      <c r="O498" s="9">
        <f>ROUNDDOWN((('ASIG POR TRAMO'!O499*20%)+((45125*($B498/44)))),0)</f>
        <v>248105</v>
      </c>
      <c r="P498" s="9">
        <f>ROUNDDOWN((('ASIG POR TRAMO'!P499*20%)+((45125*($B498/44)))),0)</f>
        <v>261827</v>
      </c>
      <c r="Q498" s="9">
        <f>ROUNDDOWN((('ASIG POR TRAMO'!Q499*20%)+((45125*($B498/44)))),0)</f>
        <v>285191</v>
      </c>
      <c r="R498" s="9">
        <f>ROUNDDOWN((('ASIG POR TRAMO'!R499*20%)+((45125*($B498/44)))),0)</f>
        <v>289270</v>
      </c>
    </row>
    <row r="499" spans="1:18" ht="17.45" customHeight="1" thickBot="1" x14ac:dyDescent="0.3">
      <c r="A499" s="11" t="s">
        <v>13</v>
      </c>
      <c r="B499" s="15">
        <v>44</v>
      </c>
      <c r="C499" s="16">
        <f>'RMN-BRP'!E46</f>
        <v>626709.6</v>
      </c>
      <c r="D499" s="9">
        <f>ROUNDDOWN((('ASIG POR TRAMO'!D500*20%)+((45125*($B499/44)))),0)</f>
        <v>99424</v>
      </c>
      <c r="E499" s="9">
        <f>ROUNDDOWN((('ASIG POR TRAMO'!E500*20%)+((45125*($B499/44)))),0)</f>
        <v>113465</v>
      </c>
      <c r="F499" s="9">
        <f>ROUNDDOWN((('ASIG POR TRAMO'!F500*20%)+((45125*($B499/44)))),0)</f>
        <v>127506</v>
      </c>
      <c r="G499" s="9">
        <f>ROUNDDOWN((('ASIG POR TRAMO'!G500*20%)+((45125*($B499/44)))),0)</f>
        <v>141547</v>
      </c>
      <c r="H499" s="9">
        <f>ROUNDDOWN((('ASIG POR TRAMO'!H500*20%)+((45125*($B499/44)))),0)</f>
        <v>155588</v>
      </c>
      <c r="I499" s="9">
        <f>ROUNDDOWN((('ASIG POR TRAMO'!I500*20%)+((45125*($B499/44)))),0)</f>
        <v>169629</v>
      </c>
      <c r="J499" s="9">
        <f>ROUNDDOWN((('ASIG POR TRAMO'!J500*20%)+((45125*($B499/44)))),0)</f>
        <v>183670</v>
      </c>
      <c r="K499" s="9">
        <f>ROUNDDOWN((('ASIG POR TRAMO'!K500*20%)+((45125*($B499/44)))),0)</f>
        <v>197711</v>
      </c>
      <c r="L499" s="9">
        <f>ROUNDDOWN((('ASIG POR TRAMO'!L500*20%)+((45125*($B499/44)))),0)</f>
        <v>211752</v>
      </c>
      <c r="M499" s="9">
        <f>ROUNDDOWN((('ASIG POR TRAMO'!M500*20%)+((45125*($B499/44)))),0)</f>
        <v>225793</v>
      </c>
      <c r="N499" s="9">
        <f>ROUNDDOWN((('ASIG POR TRAMO'!N500*20%)+((45125*($B499/44)))),0)</f>
        <v>239834</v>
      </c>
      <c r="O499" s="9">
        <f>ROUNDDOWN((('ASIG POR TRAMO'!O500*20%)+((45125*($B499/44)))),0)</f>
        <v>253875</v>
      </c>
      <c r="P499" s="9">
        <f>ROUNDDOWN((('ASIG POR TRAMO'!P500*20%)+((45125*($B499/44)))),0)</f>
        <v>267916</v>
      </c>
      <c r="Q499" s="9">
        <f>ROUNDDOWN((('ASIG POR TRAMO'!Q500*20%)+((45125*($B499/44)))),0)</f>
        <v>291824</v>
      </c>
      <c r="R499" s="9">
        <f>ROUNDDOWN((('ASIG POR TRAMO'!R500*20%)+((45125*($B499/44)))),0)</f>
        <v>295998</v>
      </c>
    </row>
  </sheetData>
  <mergeCells count="30">
    <mergeCell ref="B53:C53"/>
    <mergeCell ref="D1:R1"/>
    <mergeCell ref="D2:R2"/>
    <mergeCell ref="B3:C3"/>
    <mergeCell ref="D51:R51"/>
    <mergeCell ref="D52:R52"/>
    <mergeCell ref="B252:C252"/>
    <mergeCell ref="D102:R102"/>
    <mergeCell ref="D103:R103"/>
    <mergeCell ref="B104:C104"/>
    <mergeCell ref="D153:R153"/>
    <mergeCell ref="D154:R154"/>
    <mergeCell ref="B155:C155"/>
    <mergeCell ref="D202:R202"/>
    <mergeCell ref="D203:R203"/>
    <mergeCell ref="B204:C204"/>
    <mergeCell ref="D250:R250"/>
    <mergeCell ref="D251:R251"/>
    <mergeCell ref="B455:C455"/>
    <mergeCell ref="D302:R302"/>
    <mergeCell ref="D303:R303"/>
    <mergeCell ref="B304:C304"/>
    <mergeCell ref="D350:R350"/>
    <mergeCell ref="D351:R351"/>
    <mergeCell ref="B352:C352"/>
    <mergeCell ref="D402:R402"/>
    <mergeCell ref="D403:R403"/>
    <mergeCell ref="B404:C404"/>
    <mergeCell ref="D453:R453"/>
    <mergeCell ref="D454:R454"/>
  </mergeCells>
  <pageMargins left="0.23809523809523808" right="4.1666666666666664E-2" top="0.48484848484848486" bottom="0.75" header="0.3" footer="0.3"/>
  <pageSetup paperSize="769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RBMN</vt:lpstr>
      <vt:lpstr>RMN-BRP</vt:lpstr>
      <vt:lpstr>ASIGNACIÓN DE RESPONSABILIDAD</vt:lpstr>
      <vt:lpstr>ASIG. RESP. DIRECT. Y TECNIC.</vt:lpstr>
      <vt:lpstr>ASIG EXPERIENCIA</vt:lpstr>
      <vt:lpstr>ASIG POR TRAMO</vt:lpstr>
      <vt:lpstr>ASIG. PRIORITARIOS</vt:lpstr>
      <vt:lpstr>AVANZADO</vt:lpstr>
      <vt:lpstr>AVANZADOFIJO</vt:lpstr>
      <vt:lpstr>EXPERTO1</vt:lpstr>
      <vt:lpstr>EXPERTO1FIJO</vt:lpstr>
      <vt:lpstr>EXPERTO2</vt:lpstr>
      <vt:lpstr>EXPERTO2FIJO</vt:lpstr>
      <vt:lpstr>HB</vt:lpstr>
      <vt:lpstr>HM</vt:lpstr>
      <vt:lpstr>INICIAL</vt:lpstr>
      <vt:lpstr>RBMNB</vt:lpstr>
      <vt:lpstr>RBMNM</vt:lpstr>
      <vt:lpstr>TEMPRANO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Astudillo Lopez</dc:creator>
  <cp:lastModifiedBy>Hector Contreras</cp:lastModifiedBy>
  <cp:lastPrinted>2018-03-08T17:47:20Z</cp:lastPrinted>
  <dcterms:created xsi:type="dcterms:W3CDTF">2017-06-06T21:45:07Z</dcterms:created>
  <dcterms:modified xsi:type="dcterms:W3CDTF">2018-03-09T14:47:52Z</dcterms:modified>
</cp:coreProperties>
</file>